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feitura\projeto reforma ubs saude indigena\ubs sumare 03\"/>
    </mc:Choice>
  </mc:AlternateContent>
  <xr:revisionPtr revIDLastSave="0" documentId="13_ncr:1_{D931EB61-8CCB-4EDD-BDCA-57F3FBB52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ORÇAMENTARIA" sheetId="25" r:id="rId1"/>
    <sheet name="MEMORIA DE CÁLCULO" sheetId="24" r:id="rId2"/>
    <sheet name="CRON" sheetId="7" r:id="rId3"/>
    <sheet name="BDI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sub1">#REF!</definedName>
    <definedName name="___sub2">#REF!</definedName>
    <definedName name="___sub3">#REF!</definedName>
    <definedName name="_xlnm._FilterDatabase" localSheetId="2" hidden="1">CRON!$A$8:$J$8</definedName>
    <definedName name="_xlnm._FilterDatabase" localSheetId="0" hidden="1">'PLAN ORÇAMENTARIA'!$A$10:$I$141</definedName>
    <definedName name="_sub1">#REF!</definedName>
    <definedName name="_sub2">#REF!</definedName>
    <definedName name="_sub3">#REF!</definedName>
    <definedName name="a" localSheetId="1">#REF!</definedName>
    <definedName name="a">#REF!</definedName>
    <definedName name="AA" hidden="1">{#N/A,#N/A,FALSE,"ALVENARIA";#N/A,#N/A,FALSE,"BLOCOS";#N/A,#N/A,FALSE,"CINTAS";#N/A,#N/A,FALSE,"CORTINA";#N/A,#N/A,FALSE,"LAJES";#N/A,#N/A,FALSE,"PILARES";#N/A,#N/A,FALSE,"VIGAS"}</definedName>
    <definedName name="ACOMPANHAMENTO" hidden="1">IF(VALUE([1]MENU!$O$4)=2,"BM","PLE")</definedName>
    <definedName name="and" localSheetId="1">#REF!</definedName>
    <definedName name="and">#REF!</definedName>
    <definedName name="AREA">#REF!</definedName>
    <definedName name="_xlnm.Print_Area" localSheetId="3">BDI!$C$4:$M$61</definedName>
    <definedName name="_xlnm.Print_Area" localSheetId="2">CRON!$A$1:$H$67</definedName>
    <definedName name="_xlnm.Print_Area" localSheetId="1">'MEMORIA DE CÁLCULO'!$A$1:$J$770</definedName>
    <definedName name="_xlnm.Print_Area" localSheetId="0">'PLAN ORÇAMENTARIA'!$A$1:$I$149</definedName>
    <definedName name="AUTOEVENTO" hidden="1">[1]CÁLCULO!$A$12</definedName>
    <definedName name="AUX" localSheetId="1">#REF!</definedName>
    <definedName name="AUX">#REF!</definedName>
    <definedName name="B">#REF!</definedName>
    <definedName name="_xlnm.Database">TEXT([2]Dados!$G$29,"mm-aaaa")</definedName>
    <definedName name="Base">[3]Base!$C$4:$K$1374</definedName>
    <definedName name="BaseDados">[3]Base!$C$4:$E$1374</definedName>
    <definedName name="BDI" localSheetId="1">#REF!</definedName>
    <definedName name="BDI">#REF!</definedName>
    <definedName name="BDI.Filtro" hidden="1">#REF!</definedName>
    <definedName name="BDI.Opcao" hidden="1">[1]DADOS!$F$18</definedName>
    <definedName name="BDI.TipoObra" hidden="1">#REF!</definedName>
    <definedName name="BM.AFAcumulado" hidden="1">[1]BM!$R1</definedName>
    <definedName name="BM.AFAnterior" hidden="1">[1]BM!$Q1</definedName>
    <definedName name="BM.MaxMed" hidden="1">IF(RegimeExecucao="Global",1,[1]BM!$G1)</definedName>
    <definedName name="BM.MEDAcumulado" hidden="1">IF(COUNTIF([1]BM!$AB$13:$AM$13,BM.medicao)&gt;0,SUM(OFFSET([1]BM!$AB1,0,0,1,MATCH(BM.medicao,[1]BM!$AB$13:$AM$13,0))),0)</definedName>
    <definedName name="BM.MEDAnterior" hidden="1">IF(COUNTIF([1]BM!$AB$13:$AM$13,BM.medicao-1)&gt;0,SUM(OFFSET([1]BM!$AB1,0,0,1,MATCH(BM.medicao-1,[1]BM!$AB$13:$AM$13,0))),0)</definedName>
    <definedName name="BM.medicao" hidden="1">OFFSET([1]BM!$O$7,1,0)</definedName>
    <definedName name="BM.MinMed" hidden="1">IF(RegimeExecucao="Global",-1,-[1]BM!$G1)</definedName>
    <definedName name="CAIXA.Modo" hidden="1">[1]BM!$A$3</definedName>
    <definedName name="CALC">#REF!</definedName>
    <definedName name="CÁLCULO.NúmeroDeEventos" hidden="1">IF(AUTOEVENTO&lt;&gt;"manual",MAX([1]CÁLCULO!$M$15:$M$267),MAX(OFFSET([1]EVENTOS!$C$14:$C$65,1,0)))</definedName>
    <definedName name="CÁLCULO.NúmeroDeFrentes" hidden="1">COLUMN([1]CÁLCULO!$AA$15)-COLUMN([1]CÁLCULO!$Q$15)</definedName>
    <definedName name="CÁLCULO.TotalAdmLocal" hidden="1">IF(AUTOEVENTO="manual",SUMIF([1]CÁLCULO!$M$15:$M$267,1,[1]ORÇAMENTO!$X$15:$X$267),0)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ar" localSheetId="1">#REF!</definedName>
    <definedName name="car">#REF!</definedName>
    <definedName name="CARNEIRO" localSheetId="1">#REF!</definedName>
    <definedName name="CARNEIRO">#REF!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liente" localSheetId="1">#REF!</definedName>
    <definedName name="Cliente">#REF!</definedName>
    <definedName name="codigo" localSheetId="1">#REF!</definedName>
    <definedName name="codigo">#REF!</definedName>
    <definedName name="CÓDIGO" localSheetId="1">#REF!</definedName>
    <definedName name="CÓDIGO">#REF!</definedName>
    <definedName name="cotação" hidden="1">{#N/A,#N/A,FALSE,"ALVENARIA";#N/A,#N/A,FALSE,"BLOCOS";#N/A,#N/A,FALSE,"CINTAS";#N/A,#N/A,FALSE,"CORTINA";#N/A,#N/A,FALSE,"LAJES";#N/A,#N/A,FALSE,"PILARES";#N/A,#N/A,FALSE,"VIGAS"}</definedName>
    <definedName name="CREONOAOAOAOA">#REF!</definedName>
    <definedName name="CRONO.LinhasNecessarias" hidden="1">COUNTIF([1]QCI!$B$13:$B$24,"Manual")+COUNTIF([1]QCI!$B$13:$B$24,"SemiAuto")+COUNT(ORÇAMENTO.ListaCrono)</definedName>
    <definedName name="CRONO.MaxParc" hidden="1">[1]CRONO!$G65536+[1]CRONO!A1</definedName>
    <definedName name="CRONO.NivelExibicao" hidden="1">[1]CRONO!$G$10</definedName>
    <definedName name="cronobp">'[4]PLANILHA FONTE'!$B$1:$G$290</definedName>
    <definedName name="CRONOGRAMA_PERDE" localSheetId="0">[5]!PassaExtenso</definedName>
    <definedName name="CRONOGRAMA_PERDE">[5]!PassaExtenso</definedName>
    <definedName name="CRONOPLE.ValorDoEvento" hidden="1">SUMIF([1]CÁLCULO!$M$15:$M$267,[1]CRONOPLE!$B1,OFFSET([1]CÁLCULO!$AA$15:$AA$267,0,[1]CRONOPLE!A$12))</definedName>
    <definedName name="CROQUISX">#REF!</definedName>
    <definedName name="ddd" hidden="1">{#N/A,#N/A,FALSE,"ALVENARIA";#N/A,#N/A,FALSE,"BLOCOS";#N/A,#N/A,FALSE,"CINTAS";#N/A,#N/A,FALSE,"CORTINA";#N/A,#N/A,FALSE,"LAJES";#N/A,#N/A,FALSE,"PILARES";#N/A,#N/A,FALSE,"VIGAS"}</definedName>
    <definedName name="DESONERACAO" hidden="1">IF(OR(Import.Desoneracao="DESONERADO",Import.Desoneracao="SIM"),"SIM","NÃO")</definedName>
    <definedName name="DIDO" localSheetId="1">#REF!</definedName>
    <definedName name="DIDO">#REF!</definedName>
    <definedName name="DOLAR">[6]INSUMOS!$G$8</definedName>
    <definedName name="e" localSheetId="1">#REF!</definedName>
    <definedName name="e">#REF!</definedName>
    <definedName name="ersdcefgbrnghrbgbrgfbgfwbvbfgvwfv">#REF!</definedName>
    <definedName name="EVENTOS.Lista" hidden="1">[1]EVENTOS!$C$15:OFFSET([1]EVENTOS!$C$65,-1,0)</definedName>
    <definedName name="EVENTOS.ListaValidacao" hidden="1">[1]EVENTOS!$B$15:OFFSET([1]EVENTOS!$B$65,-1,0)</definedName>
    <definedName name="Excel_BuiltIn_Database" hidden="1">TEXT(Import.DataBase,"mm-aaaa")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4">#REF!</definedName>
    <definedName name="Fonte" localSheetId="0">'PLAN ORÇAMENTARIA'!$I1</definedName>
    <definedName name="Fonte">#REF!</definedName>
    <definedName name="Fornecedor" localSheetId="1">#REF!</definedName>
    <definedName name="Fornecedor">#REF!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mport.Apelido" hidden="1">[1]DADOS!$F$16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OFFSET([1]BM!$R$15,1,0):OFFSET([1]BM!$R$267,-1,0)</definedName>
    <definedName name="Import.CNPJ" hidden="1">[1]DADOS!$F$38</definedName>
    <definedName name="Import.Código" hidden="1">OFFSET([1]ORÇAMENTO!$Q$15,1,0):OFFSET([1]ORÇAMENTO!$Q$267,-1,0)</definedName>
    <definedName name="Import.Contrapartida" hidden="1">[1]DADOS!$F$10</definedName>
    <definedName name="Import.CPMaxPerc" hidden="1">[1]DADOS!$F$13</definedName>
    <definedName name="Import.CPMinAbsoluta" hidden="1">[1]DADOS!$F$12</definedName>
    <definedName name="Import.CPMinPerc" hidden="1">[1]DADOS!$F$11</definedName>
    <definedName name="Import.CR" hidden="1">[1]DADOS!$F$7</definedName>
    <definedName name="Import.CRONOPLE" hidden="1">OFFSET([1]CRONOPLE!$F$15,1,1):OFFSET([1]CRONOPLE!$AF$65,-1,-1)</definedName>
    <definedName name="Import.CTEF" hidden="1">[1]DADOS!$F$36</definedName>
    <definedName name="Import.CustoUnitário" hidden="1">OFFSET([1]ORÇAMENTO!$U$15,1,0):OFFSET([1]ORÇAMENTO!$U$267,-1,0)</definedName>
    <definedName name="Import.DataBase" hidden="1">OFFSET([1]DADOS!$G$19,0,-1)</definedName>
    <definedName name="Import.DataBaseLicit" hidden="1">OFFSET([1]DADOS!$G$40,0,-1)</definedName>
    <definedName name="Import.DataInicioObra" hidden="1">[1]DADOS!$F$46</definedName>
    <definedName name="Import.DescLote" hidden="1">[1]DADOS!$F$17</definedName>
    <definedName name="Import.Descrição" hidden="1">OFFSET([1]ORÇAMENTO!$R$15,1,0):OFFSET([1]ORÇAMENTO!$R$267,-1,0)</definedName>
    <definedName name="Import.Desoneracao" hidden="1">OFFSET([1]DADOS!$G$18,0,-1)</definedName>
    <definedName name="Import.empresa" hidden="1">[1]DADOS!$F$37</definedName>
    <definedName name="Import.Eventos.Nomes" hidden="1">OFFSET([1]EVENTOS!$D$15,1,0):OFFSET([1]EVENTOS!$D$65,-1,0)</definedName>
    <definedName name="Import.Fonte" hidden="1">OFFSET([1]ORÇAMENTO!$P$15,1,0):OFFSET([1]ORÇAMENTO!$P$267,-1,0)</definedName>
    <definedName name="Import.FrenteDeObra" hidden="1">[1]CÁLCULO!$Q$12:OFFSET([1]CÁLCULO!$AA$12,0,-1)</definedName>
    <definedName name="Import.Município" hidden="1">[1]DADOS!$F$6</definedName>
    <definedName name="Import.Nível" hidden="1">OFFSET([1]ORÇAMENTO!$M$15,1,0):OFFSET([1]ORÇAMENTO!$M$267,-1,0)</definedName>
    <definedName name="Import.OpcaoBDI" hidden="1">OFFSET([1]ORÇAMENTO!$V$15,1,0):OFFSET([1]ORÇAMENTO!$V$267,-1,0)</definedName>
    <definedName name="Import.ORÇAMENTO.DivRecurso" hidden="1">OFFSET([1]ORÇAMENTO!$Y$15,1,0):OFFSET([1]ORÇAMENTO!$Y$267,-1,0)</definedName>
    <definedName name="Import.PLE" hidden="1">OFFSET([1]PLE!$G$15,1,1):OFFSET([1]PLE!$AG$65,-1,-1)</definedName>
    <definedName name="Import.PLQ" hidden="1">OFFSET([1]CÁLCULO!$P$15,1,1):OFFSET([1]CÁLCULO!$AA$267,-1,-1)</definedName>
    <definedName name="Import.PLQ.MemCalc" hidden="1">OFFSET([1]CÁLCULO!$I$15,1,0):OFFSET([1]CÁLCULO!$I$267,-1,0)</definedName>
    <definedName name="Import.Proponente" hidden="1">[1]DADOS!$F$5</definedName>
    <definedName name="Import.QCI.Divisao" hidden="1">OFFSET([1]QCI!$V$13,1,0):OFFSET([1]QCI!$V$24,-1,0)</definedName>
    <definedName name="Import.QCI.ItemInv" hidden="1">OFFSET([1]QCI!$E$13,1,0):OFFSET([1]QCI!$E$24,-1,0)</definedName>
    <definedName name="Import.QCI.Qtde" hidden="1">OFFSET([1]QCI!$I$13,1,0):OFFSET([1]QCI!$I$24,-1,0)</definedName>
    <definedName name="Import.QCI.Situacao" hidden="1">OFFSET([1]QCI!$H$13,1,0):OFFSET([1]QCI!$H$24,-1,0)</definedName>
    <definedName name="Import.QCI.SubItemInv" hidden="1">OFFSET([1]QCI!$F$13,1,0):OFFSET([1]QCI!$F$24,-1,0)</definedName>
    <definedName name="Import.QCICP" hidden="1">OFFSET([1]QCI!$W$13,1,0):OFFSET([1]QCI!$W$24,-1,0)</definedName>
    <definedName name="Import.QCIDesc" hidden="1">OFFSET([1]QCI!$R$13,1,0):OFFSET([1]QCI!$R$24,-1,0)</definedName>
    <definedName name="Import.QCIInv" hidden="1">OFFSET([1]QCI!$U$13,1,0):OFFSET([1]QCI!$U$24,-1,0)</definedName>
    <definedName name="Import.QCILote" hidden="1">OFFSET([1]QCI!$T$13,1,0):OFFSET([1]QCI!$T$24,-1,0)</definedName>
    <definedName name="Import.QCIOutros" hidden="1">OFFSET([1]QCI!$X$13,1,0):OFFSET([1]QCI!$X$24,-1,0)</definedName>
    <definedName name="Import.Quantidade" hidden="1">OFFSET([1]ORÇAMENTO!$AJ$15,1,0):OFFSET([1]ORÇAMENTO!$AJ$267,-1,0)</definedName>
    <definedName name="import.recurso" hidden="1">[1]DADOS!$F$4</definedName>
    <definedName name="Import.RegimeExecução" hidden="1">OFFSET([1]DADOS!$G$39,0,-1)</definedName>
    <definedName name="Import.Repasse" hidden="1">[1]DADOS!$F$9</definedName>
    <definedName name="Import.RespFiscalização" hidden="1">[1]DADOS!$F$50:$F$53</definedName>
    <definedName name="Import.RespOrçamento" hidden="1">[1]DADOS!$F$22:$F$24</definedName>
    <definedName name="Import.SICONV" hidden="1">[1]DADOS!$F$8</definedName>
    <definedName name="Import.Unidade" hidden="1">OFFSET([1]ORÇAMENTO!$S$15,1,0):OFFSET([1]ORÇAMENTO!$S$267,-1,0)</definedName>
    <definedName name="Import.UnitarioLicitado" hidden="1">OFFSET([1]ORÇAMENTO!$AL$15,1,0):OFFSET([1]ORÇAMENTO!$AL$267,-1,0)</definedName>
    <definedName name="insumos">[7]INSUMOS!$A$1:$D$786</definedName>
    <definedName name="Item" localSheetId="1">#REF!</definedName>
    <definedName name="Item">#REF!</definedName>
    <definedName name="joa" localSheetId="1">#REF!</definedName>
    <definedName name="joa">#REF!</definedName>
    <definedName name="LALA" localSheetId="0">[5]!PassaExtenso</definedName>
    <definedName name="LALA">[5]!PassaExtenso</definedName>
    <definedName name="LALU" localSheetId="0">[5]!PassaExtenso</definedName>
    <definedName name="LALU">[5]!PassaExtenso</definedName>
    <definedName name="leosde">#REF!</definedName>
    <definedName name="Local" localSheetId="1">#REF!</definedName>
    <definedName name="Local">#REF!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maia" localSheetId="1">#REF!</definedName>
    <definedName name="maia">#REF!</definedName>
    <definedName name="mel" localSheetId="1">#REF!</definedName>
    <definedName name="mel">#REF!</definedName>
    <definedName name="melissa">[8]Orcamento!$B$7:$C$268</definedName>
    <definedName name="MENU.CRONO" hidden="1">OFFSET([1]CRONO!$T$11,1,0)</definedName>
    <definedName name="nao">#REF!</definedName>
    <definedName name="NCOMPOSICOES">7</definedName>
    <definedName name="NCOTACOES">15</definedName>
    <definedName name="noo" hidden="1">{#N/A,#N/A,FALSE,"ALVENARIA";#N/A,#N/A,FALSE,"BLOCOS";#N/A,#N/A,FALSE,"CINTAS";#N/A,#N/A,FALSE,"CORTINA";#N/A,#N/A,FALSE,"LAJES";#N/A,#N/A,FALSE,"PILARES";#N/A,#N/A,FALSE,"VIGAS"}</definedName>
    <definedName name="Objeto" hidden="1">[1]MENU!$J$1</definedName>
    <definedName name="obra">#REF!</definedName>
    <definedName name="obra1">#REF!</definedName>
    <definedName name="obra2">#REF!</definedName>
    <definedName name="obra3">#REF!</definedName>
    <definedName name="obra4">#REF!</definedName>
    <definedName name="obra5">#REF!</definedName>
    <definedName name="orca">[8]Orcamento!$B$9:$C$149</definedName>
    <definedName name="orcamento" hidden="1">{#N/A,#N/A,FALSE,"ALVENARIA";#N/A,#N/A,FALSE,"BLOCOS";#N/A,#N/A,FALSE,"CINTAS";#N/A,#N/A,FALSE,"CORTINA";#N/A,#N/A,FALSE,"LAJES";#N/A,#N/A,FALSE,"PILARES";#N/A,#N/A,FALSE,"VIGAS"}</definedName>
    <definedName name="ORÇAMENTO.BancoRef" hidden="1">[1]ORÇAMENTO!$F$8</definedName>
    <definedName name="ORÇAMENTO.CodBarra" hidden="1">IF(ORÇAMENTO.Fonte="Sinapi",SUBSTITUTE(SUBSTITUTE(ORÇAMENTO.Codigo,"/00","/"),"/0","/"),ORÇAMENTO.Codigo)</definedName>
    <definedName name="ORÇAMENTO.Codigo" hidden="1">[1]ORÇAMENTO!$Q1</definedName>
    <definedName name="ORÇAMENTO.CustoUnitario" hidden="1">ROUND([1]ORÇAMENTO!$U1,15-13*[1]ORÇAMENTO!$AF$8)</definedName>
    <definedName name="ORÇAMENTO.Descricao" hidden="1">[1]ORÇAMENTO!$R1</definedName>
    <definedName name="ORÇAMENTO.Fonte" hidden="1">[1]ORÇAMENTO!$P1</definedName>
    <definedName name="ORÇAMENTO.ListaCrono" hidden="1">OFFSET([1]ORÇAMENTO!$AD$15,1,0):OFFSET([1]ORÇAMENTO!$AD$267,-1,0)</definedName>
    <definedName name="ORÇAMENTO.MáximoListaCrono" hidden="1">MAX(ORÇAMENTO.ListaCrono)</definedName>
    <definedName name="ORÇAMENTO.Nivel" hidden="1">[1]ORÇAMENTO!$M1</definedName>
    <definedName name="ORÇAMENTO.OpcaoBDI" hidden="1">[1]ORÇAMENTO!$V1</definedName>
    <definedName name="ORÇAMENTO.PasteFormat1" hidden="1">OFFSET([1]ORÇAMENTO!$P$15,1,0):OFFSET([1]ORÇAMENTO!$S$267,-1,0)</definedName>
    <definedName name="ORÇAMENTO.PasteFormat2" hidden="1">OFFSET([1]ORÇAMENTO!$U$15,1,0):OFFSET([1]ORÇAMENTO!$V$267,-1,0)</definedName>
    <definedName name="ORÇAMENTO.PrecoUnitarioLicitado" hidden="1">[1]ORÇAMENTO!$AL1</definedName>
    <definedName name="ORÇAMENTO.RangeQuant" hidden="1">OFFSET([1]ORÇAMENTO!$T$15,1,0):OFFSET([1]ORÇAMENTO!$T$267,-1,0)</definedName>
    <definedName name="ORÇAMENTO.SumCPMANUAL" hidden="1">SUMIF([1]ORÇAMENTO!$Z$15:$Z$267,"CP",[1]ORÇAMENTO!$AA$15:$AA$267)</definedName>
    <definedName name="ORÇAMENTO.SumINVMANUAL" hidden="1">SUMIF([1]ORÇAMENTO!$Z$15:$Z$267,"RP",[1]ORÇAMENTO!$X$15:$X$267)+SUMIF([1]ORÇAMENTO!$Z$15:$Z$267,"CP",[1]ORÇAMENTO!$X$15:$X$267)+SUMIF([1]ORÇAMENTO!$Z$15:$Z$267,"OU",[1]ORÇAMENTO!$X$15:$X$267)</definedName>
    <definedName name="ORÇAMENTO.SumOUTROSMANUAL" hidden="1">SUMIF([1]ORÇAMENTO!$Z$15:$Z$267,"OU",[1]ORÇAMENTO!$AB$15:$AB$267)</definedName>
    <definedName name="ORÇAMENTO.SumREPASSEMANUAL" hidden="1">ORÇAMENTO.SumINVMANUAL-ORÇAMENTO.SumCPMANUAL-ORÇAMENTO.SumOUTROSMANUAL</definedName>
    <definedName name="ORÇAMENTO.Unidade" hidden="1">[1]ORÇAMENTO!$S1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ssaExtenso" localSheetId="0">[9]!PassaExtenso</definedName>
    <definedName name="PassaExtenso">[9]!PassaExtenso</definedName>
    <definedName name="Pedreiro_de_acabamento">[6]INSUMOS!$B$11</definedName>
    <definedName name="plan" localSheetId="1">#REF!</definedName>
    <definedName name="plan">#REF!</definedName>
    <definedName name="Plano" localSheetId="1">#REF!</definedName>
    <definedName name="Plano">#REF!</definedName>
    <definedName name="PLE.firstrow" hidden="1">[1]PLE!$15:$15</definedName>
    <definedName name="PLE.lastrow" hidden="1">[1]PLE!$65:$65</definedName>
    <definedName name="PLE.Medicao" hidden="1">[1]PLE!$J$9</definedName>
    <definedName name="PLE.ValorDoEvento" hidden="1">SUMIF([1]CÁLCULO!$M$15:$M$267,[1]PLE!$B1,OFFSET([1]CÁLCULO!$AA$15:$AA$267,0,[1]PLE!A$12))</definedName>
    <definedName name="PO.ValoresBDI" hidden="1">OFFSET([1]ORÇAMENTO!$AH$15,1,0):OFFSET([1]ORÇAMENTO!$AH$267,-1,0)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int_Area_MI">#REF!</definedName>
    <definedName name="QCI.CPManual" hidden="1">ROUND([1]QCI!$W1,2)</definedName>
    <definedName name="QCI.DescManual" hidden="1">[1]QCI!$R1</definedName>
    <definedName name="QCI.Divisao" hidden="1">[1]QCI!$V1</definedName>
    <definedName name="QCI.ExisteManual" hidden="1">(COUNTIF([1]QCI!$B$13:$B$24,"Manual")+COUNTIF([1]QCI!$B$13:$B$24,"SemiAuto"))&gt;0</definedName>
    <definedName name="QCI.InvManual" hidden="1">ROUND([1]QCI!$U1,2)</definedName>
    <definedName name="QCI.ItemInvestimento" hidden="1">OFFSET([1]DADOS!$J$2,1,0,COUNTA([1]DADOS!$J:$J)-1,1)</definedName>
    <definedName name="QCI.LoteManual" hidden="1">[1]QCI!$T1</definedName>
    <definedName name="QCI.MaxCPManual" hidden="1">[1]QCI!$O1-[1]QCI!$X1</definedName>
    <definedName name="QCI.MaxOUManual" hidden="1">[1]QCI!$O1-[1]QCI!$W1</definedName>
    <definedName name="QCI.OutrosManual" hidden="1">ROUND([1]QCI!$X1,2)</definedName>
    <definedName name="QCI.SubItemInvestimento" hidden="1">OFFSET([1]DADOS!$A$2,1,MATCH([1]QCI!$E1,[1]DADOS!$2:$2,0)-1,INDEX([1]DADOS!$2:$2,MATCH([1]QCI!$E1,[1]DADOS!$2:$2,0)+1))</definedName>
    <definedName name="QCI.SumCPMANUAL" hidden="1">SUMIF([1]QCI!$B$13:$B$24,"Manual",[1]QCI!$AA$13:$AA$24)</definedName>
    <definedName name="QCI.SumINVMANUAL" hidden="1">SUMIF([1]QCI!$B$13:$B$24,"Manual",[1]QCI!$O$13:$O$24)</definedName>
    <definedName name="QCI.SumOUTROSMANUAL" hidden="1">SUMIF([1]QCI!$B$13:$B$24,"Manual",[1]QCI!$AB$13:$AB$24)</definedName>
    <definedName name="QCI.SumREPASSEMANUAL" hidden="1">QCI.SumINVMANUAL-QCI.CPManual-QCI.OutrosManual</definedName>
    <definedName name="REFERENCIA.Descricao" hidden="1">IF(ISNUMBER([1]ORÇAMENTO!$AF1),OFFSET(INDIRECT(ORÇAMENTO.BancoRef),[1]ORÇAMENTO!$AF1-1,3,1),[1]ORÇAMENTO!$AF1)</definedName>
    <definedName name="REFERENCIA.Desonerado" hidden="1">IF(ISNUMBER([1]ORÇAMENTO!$AF1),VALUE(OFFSET(INDIRECT(ORÇAMENTO.BancoRef),[1]ORÇAMENTO!$AF1-1,5,1)),0)</definedName>
    <definedName name="REFERENCIA.NaoDesonerado" hidden="1">IF(ISNUMBER([1]ORÇAMENTO!$AF1),VALUE(OFFSET(INDIRECT(ORÇAMENTO.BancoRef),[1]ORÇAMENTO!$AF1-1,6,1)),0)</definedName>
    <definedName name="REFERENCIA.Unidade" hidden="1">IF(ISNUMBER([1]ORÇAMENTO!$AF1),OFFSET(INDIRECT(ORÇAMENTO.BancoRef),[1]ORÇAMENTO!$AF1-1,4,1),"-")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[1]RRE!$AD$26</definedName>
    <definedName name="RRE.MaxCPAnt" hidden="1">[1]RRE!$AC$26</definedName>
    <definedName name="RRE.MaxOUAcum" hidden="1">[1]RRE!$AD$27</definedName>
    <definedName name="RRE.MaxOUAnt" hidden="1">[1]RRE!$AC$27</definedName>
    <definedName name="RRE.Numero" hidden="1">OFFSET([1]RRE!$O$7,0,1)</definedName>
    <definedName name="RRE.VIMeta" hidden="1">[1]RRE!$L1</definedName>
    <definedName name="SENHAGT" hidden="1">"PM3CAIXA"</definedName>
    <definedName name="SIIG" localSheetId="1">#REF!</definedName>
    <definedName name="SIIG">#REF!</definedName>
    <definedName name="SomaAgrup" hidden="1">SUMIF(OFFSET([1]ORÇAMENTO!$C1,1,0,[1]ORÇAMENTO!$D1),"S",OFFSET([1]ORÇAMENTO!A1,1,0,[1]ORÇAMENTO!$D1))</definedName>
    <definedName name="SomaAgrupBM" hidden="1">SUMIF(OFFSET([1]BM!$A1,1,0,[1]BM!$B1),"S",OFFSET([1]BM!A1,1,0,[1]BM!$B1))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.">'[10]PLANILHA FONTE'!$B$2:$G$197</definedName>
    <definedName name="TABELA">'[11]PLANILHA FONTE'!$B$1:$G$290</definedName>
    <definedName name="TABELA.">'[10]PLANILHA FONTE'!$B$2:$G$197</definedName>
    <definedName name="TABELAA">'[10]PLANILHA FONTE'!$B$2:$G$197</definedName>
    <definedName name="TIPOORCAMENTO" hidden="1">IF(VALUE([1]MENU!$O$3)=2,"Licitado","Proposto")</definedName>
    <definedName name="TONINHO" localSheetId="1">#REF!</definedName>
    <definedName name="TONINHO">#REF!</definedName>
    <definedName name="TOT.P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Y">#REF!</definedName>
    <definedName name="UN">'[12]ORÇ. PRAÇ'!$F$81</definedName>
    <definedName name="Unidade" localSheetId="1">#REF!</definedName>
    <definedName name="Unidade">#REF!</definedName>
    <definedName name="Versao" hidden="1">[1]MENU!$J$2</definedName>
    <definedName name="VTOTAL1" hidden="1">ROUND([1]ORÇAMENTO!$T1*[1]ORÇAMENTO!$W1,15-13*[1]ORÇAMENTO!$AF$11)</definedName>
    <definedName name="VTOTALBM" hidden="1">IF([1]BM!$I1=0,0,CHOOSE(MATCH(RegimeExecucao,{"Global","Unitário"},0),ROUND(ROUND([1]BM!IT1,15-13*[1]BM!$A$9)/100*[1]BM!$I1,15-13*[1]ORÇAMENTO!$AF$11),ROUND(ROUND([1]BM!IT1,15-13*[1]BM!$A$9)*ROUND([1]BM!$H1,15-13*[1]ORÇAMENTO!$AF$10),15-13*[1]ORÇAMENTO!$AF$11)))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25" l="1"/>
  <c r="F100" i="25"/>
  <c r="F99" i="25"/>
  <c r="I566" i="24"/>
  <c r="I567" i="24" s="1"/>
  <c r="I561" i="24"/>
  <c r="I562" i="24" s="1"/>
  <c r="H99" i="25"/>
  <c r="H100" i="25"/>
  <c r="H40" i="7"/>
  <c r="H38" i="7"/>
  <c r="H36" i="7"/>
  <c r="H34" i="7"/>
  <c r="H32" i="7"/>
  <c r="H30" i="7"/>
  <c r="H55" i="7"/>
  <c r="H53" i="7"/>
  <c r="H51" i="7"/>
  <c r="H49" i="7"/>
  <c r="H47" i="7"/>
  <c r="H45" i="7"/>
  <c r="I756" i="24"/>
  <c r="I755" i="24"/>
  <c r="I586" i="24"/>
  <c r="F105" i="25" s="1"/>
  <c r="G434" i="24"/>
  <c r="D365" i="24"/>
  <c r="I365" i="24" s="1"/>
  <c r="D360" i="24"/>
  <c r="I360" i="24" s="1"/>
  <c r="D355" i="24"/>
  <c r="D321" i="24"/>
  <c r="I321" i="24" s="1"/>
  <c r="I322" i="24" s="1"/>
  <c r="F63" i="25" s="1"/>
  <c r="I302" i="24"/>
  <c r="F56" i="25" s="1"/>
  <c r="D150" i="24"/>
  <c r="D109" i="24"/>
  <c r="D93" i="24"/>
  <c r="D37" i="24"/>
  <c r="I743" i="24"/>
  <c r="I744" i="24" s="1"/>
  <c r="F135" i="25" s="1"/>
  <c r="I738" i="24"/>
  <c r="I739" i="24" s="1"/>
  <c r="F134" i="25" s="1"/>
  <c r="I733" i="24"/>
  <c r="I734" i="24" s="1"/>
  <c r="F133" i="25" s="1"/>
  <c r="I751" i="24"/>
  <c r="F137" i="25" s="1"/>
  <c r="I728" i="24"/>
  <c r="I729" i="24" s="1"/>
  <c r="F132" i="25" s="1"/>
  <c r="I723" i="24"/>
  <c r="I724" i="24" s="1"/>
  <c r="F131" i="25" s="1"/>
  <c r="I718" i="24"/>
  <c r="I719" i="24" s="1"/>
  <c r="F130" i="25" s="1"/>
  <c r="I713" i="24"/>
  <c r="I714" i="24" s="1"/>
  <c r="F129" i="25" s="1"/>
  <c r="I708" i="24"/>
  <c r="I709" i="24" s="1"/>
  <c r="F128" i="25" s="1"/>
  <c r="I703" i="24"/>
  <c r="I704" i="24" s="1"/>
  <c r="F127" i="25" s="1"/>
  <c r="I695" i="24"/>
  <c r="I696" i="24" s="1"/>
  <c r="F125" i="25" s="1"/>
  <c r="I690" i="24"/>
  <c r="I691" i="24" s="1"/>
  <c r="F124" i="25" s="1"/>
  <c r="I685" i="24"/>
  <c r="I686" i="24" s="1"/>
  <c r="F123" i="25" s="1"/>
  <c r="I680" i="24"/>
  <c r="I681" i="24" s="1"/>
  <c r="F122" i="25" s="1"/>
  <c r="I675" i="24"/>
  <c r="I676" i="24" s="1"/>
  <c r="F121" i="25" s="1"/>
  <c r="G660" i="24"/>
  <c r="G652" i="24"/>
  <c r="G650" i="24"/>
  <c r="G649" i="24"/>
  <c r="G648" i="24"/>
  <c r="G647" i="24"/>
  <c r="G646" i="24"/>
  <c r="G645" i="24"/>
  <c r="G629" i="24"/>
  <c r="G630" i="24"/>
  <c r="G631" i="24"/>
  <c r="G633" i="24"/>
  <c r="G628" i="24"/>
  <c r="G627" i="24"/>
  <c r="G626" i="24"/>
  <c r="D660" i="24"/>
  <c r="F660" i="24" s="1"/>
  <c r="I661" i="24"/>
  <c r="I662" i="24"/>
  <c r="C646" i="24"/>
  <c r="C647" i="24"/>
  <c r="C648" i="24"/>
  <c r="C649" i="24"/>
  <c r="C650" i="24"/>
  <c r="C651" i="24"/>
  <c r="C652" i="24"/>
  <c r="C653" i="24"/>
  <c r="C654" i="24"/>
  <c r="C655" i="24"/>
  <c r="C656" i="24"/>
  <c r="C657" i="24"/>
  <c r="C658" i="24"/>
  <c r="C659" i="24"/>
  <c r="C645" i="24"/>
  <c r="A655" i="24"/>
  <c r="D636" i="24"/>
  <c r="D655" i="24" s="1"/>
  <c r="F655" i="24" s="1"/>
  <c r="I655" i="24" s="1"/>
  <c r="D640" i="24"/>
  <c r="F640" i="24" s="1"/>
  <c r="I640" i="24" s="1"/>
  <c r="D639" i="24"/>
  <c r="F639" i="24" s="1"/>
  <c r="D638" i="24"/>
  <c r="F638" i="24" s="1"/>
  <c r="I638" i="24" s="1"/>
  <c r="D637" i="24"/>
  <c r="F637" i="24" s="1"/>
  <c r="I637" i="24" s="1"/>
  <c r="D635" i="24"/>
  <c r="D654" i="24" s="1"/>
  <c r="D634" i="24"/>
  <c r="D653" i="24" s="1"/>
  <c r="D633" i="24"/>
  <c r="D652" i="24" s="1"/>
  <c r="D632" i="24"/>
  <c r="D651" i="24" s="1"/>
  <c r="D631" i="24"/>
  <c r="D650" i="24" s="1"/>
  <c r="D630" i="24"/>
  <c r="D649" i="24" s="1"/>
  <c r="D629" i="24"/>
  <c r="D648" i="24" s="1"/>
  <c r="D628" i="24"/>
  <c r="D647" i="24" s="1"/>
  <c r="D627" i="24"/>
  <c r="D646" i="24" s="1"/>
  <c r="D626" i="24"/>
  <c r="D645" i="24" s="1"/>
  <c r="A646" i="24"/>
  <c r="A647" i="24"/>
  <c r="A648" i="24"/>
  <c r="A649" i="24"/>
  <c r="A650" i="24"/>
  <c r="A651" i="24"/>
  <c r="A652" i="24"/>
  <c r="A653" i="24"/>
  <c r="A654" i="24"/>
  <c r="A656" i="24"/>
  <c r="A657" i="24"/>
  <c r="A658" i="24"/>
  <c r="A659" i="24"/>
  <c r="A645" i="24"/>
  <c r="I100" i="25" l="1"/>
  <c r="I99" i="25"/>
  <c r="I757" i="24"/>
  <c r="F138" i="25" s="1"/>
  <c r="I355" i="24"/>
  <c r="I356" i="24" s="1"/>
  <c r="F68" i="25" s="1"/>
  <c r="I366" i="24"/>
  <c r="F70" i="25" s="1"/>
  <c r="I361" i="24"/>
  <c r="F69" i="25" s="1"/>
  <c r="D656" i="24"/>
  <c r="F656" i="24" s="1"/>
  <c r="I656" i="24" s="1"/>
  <c r="F636" i="24"/>
  <c r="I636" i="24" s="1"/>
  <c r="I660" i="24"/>
  <c r="D659" i="24"/>
  <c r="F659" i="24" s="1"/>
  <c r="I659" i="24" s="1"/>
  <c r="D658" i="24"/>
  <c r="F658" i="24" s="1"/>
  <c r="I658" i="24" s="1"/>
  <c r="D657" i="24"/>
  <c r="F657" i="24" s="1"/>
  <c r="I657" i="24" s="1"/>
  <c r="I618" i="24"/>
  <c r="I619" i="24" s="1"/>
  <c r="F115" i="25" s="1"/>
  <c r="I613" i="24"/>
  <c r="I614" i="24" s="1"/>
  <c r="F114" i="25" s="1"/>
  <c r="I667" i="24"/>
  <c r="F654" i="24"/>
  <c r="F653" i="24"/>
  <c r="I653" i="24" s="1"/>
  <c r="F652" i="24"/>
  <c r="F651" i="24"/>
  <c r="F650" i="24"/>
  <c r="F649" i="24"/>
  <c r="F648" i="24"/>
  <c r="F647" i="24"/>
  <c r="I647" i="24" s="1"/>
  <c r="F646" i="24"/>
  <c r="I646" i="24" s="1"/>
  <c r="F645" i="24"/>
  <c r="I639" i="24"/>
  <c r="F635" i="24"/>
  <c r="I635" i="24" s="1"/>
  <c r="F634" i="24"/>
  <c r="F633" i="24"/>
  <c r="F632" i="24"/>
  <c r="F631" i="24"/>
  <c r="F630" i="24"/>
  <c r="F629" i="24"/>
  <c r="F628" i="24"/>
  <c r="I628" i="24" s="1"/>
  <c r="F627" i="24"/>
  <c r="I627" i="24" s="1"/>
  <c r="F626" i="24"/>
  <c r="I605" i="24"/>
  <c r="I606" i="24" s="1"/>
  <c r="F112" i="25" s="1"/>
  <c r="I600" i="24"/>
  <c r="I601" i="24" s="1"/>
  <c r="F111" i="25" s="1"/>
  <c r="I595" i="24"/>
  <c r="I596" i="24" s="1"/>
  <c r="F110" i="25" s="1"/>
  <c r="I582" i="24"/>
  <c r="F104" i="25" s="1"/>
  <c r="I556" i="24"/>
  <c r="I557" i="24" s="1"/>
  <c r="F98" i="25" s="1"/>
  <c r="I551" i="24"/>
  <c r="I552" i="24" s="1"/>
  <c r="F97" i="25" s="1"/>
  <c r="I201" i="24"/>
  <c r="I200" i="24"/>
  <c r="I199" i="24"/>
  <c r="I198" i="24"/>
  <c r="I197" i="24"/>
  <c r="I196" i="24"/>
  <c r="I195" i="24"/>
  <c r="I194" i="24"/>
  <c r="I193" i="24"/>
  <c r="I192" i="24"/>
  <c r="I191" i="24"/>
  <c r="I190" i="24"/>
  <c r="I189" i="24"/>
  <c r="I65" i="24"/>
  <c r="I350" i="24"/>
  <c r="D345" i="24"/>
  <c r="I345" i="24" s="1"/>
  <c r="I337" i="24"/>
  <c r="I336" i="24"/>
  <c r="I335" i="24"/>
  <c r="I334" i="24"/>
  <c r="I333" i="24"/>
  <c r="I332" i="24"/>
  <c r="I331" i="24"/>
  <c r="I330" i="24"/>
  <c r="I329" i="24"/>
  <c r="I328" i="24"/>
  <c r="I327" i="24"/>
  <c r="I326" i="24"/>
  <c r="I626" i="24" l="1"/>
  <c r="I650" i="24"/>
  <c r="I645" i="24"/>
  <c r="I629" i="24"/>
  <c r="I633" i="24"/>
  <c r="I652" i="24"/>
  <c r="I632" i="24"/>
  <c r="I648" i="24"/>
  <c r="I630" i="24"/>
  <c r="I668" i="24"/>
  <c r="F119" i="25" s="1"/>
  <c r="I654" i="24"/>
  <c r="I649" i="24"/>
  <c r="I651" i="24"/>
  <c r="I634" i="24"/>
  <c r="I631" i="24"/>
  <c r="I202" i="24"/>
  <c r="F34" i="25" s="1"/>
  <c r="I338" i="24"/>
  <c r="F64" i="25" s="1"/>
  <c r="G118" i="24"/>
  <c r="F119" i="24"/>
  <c r="I119" i="24" s="1"/>
  <c r="D118" i="24"/>
  <c r="F118" i="24" s="1"/>
  <c r="I578" i="24"/>
  <c r="F103" i="25" s="1"/>
  <c r="I543" i="24"/>
  <c r="D574" i="24"/>
  <c r="I574" i="24" s="1"/>
  <c r="F102" i="25" s="1"/>
  <c r="I510" i="24"/>
  <c r="I511" i="24" s="1"/>
  <c r="I505" i="24"/>
  <c r="I506" i="24" s="1"/>
  <c r="I538" i="24"/>
  <c r="I533" i="24"/>
  <c r="I528" i="24"/>
  <c r="I523" i="24"/>
  <c r="I518" i="24"/>
  <c r="I519" i="24" s="1"/>
  <c r="F90" i="25" s="1"/>
  <c r="I500" i="24"/>
  <c r="I501" i="24" s="1"/>
  <c r="F86" i="25" s="1"/>
  <c r="I495" i="24"/>
  <c r="I496" i="24" s="1"/>
  <c r="F85" i="25" s="1"/>
  <c r="I490" i="24"/>
  <c r="I491" i="24" s="1"/>
  <c r="F84" i="25" s="1"/>
  <c r="I485" i="24"/>
  <c r="I486" i="24" s="1"/>
  <c r="F83" i="25" s="1"/>
  <c r="I480" i="24"/>
  <c r="I481" i="24" s="1"/>
  <c r="F82" i="25" s="1"/>
  <c r="I472" i="24"/>
  <c r="I473" i="24" s="1"/>
  <c r="F80" i="25" s="1"/>
  <c r="G450" i="24"/>
  <c r="G451" i="24"/>
  <c r="G452" i="24"/>
  <c r="G453" i="24"/>
  <c r="G449" i="24"/>
  <c r="G446" i="24"/>
  <c r="G463" i="24"/>
  <c r="G464" i="24"/>
  <c r="G465" i="24"/>
  <c r="G466" i="24"/>
  <c r="G462" i="24"/>
  <c r="G459" i="24"/>
  <c r="G467" i="24"/>
  <c r="D467" i="24"/>
  <c r="F467" i="24" s="1"/>
  <c r="D466" i="24"/>
  <c r="D465" i="24"/>
  <c r="F465" i="24" s="1"/>
  <c r="D464" i="24"/>
  <c r="F464" i="24" s="1"/>
  <c r="D463" i="24"/>
  <c r="F463" i="24" s="1"/>
  <c r="D462" i="24"/>
  <c r="F462" i="24" s="1"/>
  <c r="F461" i="24"/>
  <c r="I461" i="24" s="1"/>
  <c r="F460" i="24"/>
  <c r="I460" i="24" s="1"/>
  <c r="D459" i="24"/>
  <c r="F459" i="24" s="1"/>
  <c r="F448" i="24"/>
  <c r="I448" i="24" s="1"/>
  <c r="F447" i="24"/>
  <c r="I447" i="24" s="1"/>
  <c r="I454" i="24"/>
  <c r="D453" i="24"/>
  <c r="F453" i="24" s="1"/>
  <c r="D452" i="24"/>
  <c r="F452" i="24" s="1"/>
  <c r="I452" i="24" s="1"/>
  <c r="D451" i="24"/>
  <c r="F451" i="24" s="1"/>
  <c r="D450" i="24"/>
  <c r="F450" i="24" s="1"/>
  <c r="D449" i="24"/>
  <c r="F449" i="24" s="1"/>
  <c r="D446" i="24"/>
  <c r="F446" i="24" s="1"/>
  <c r="D433" i="24"/>
  <c r="F433" i="24" s="1"/>
  <c r="D432" i="24"/>
  <c r="F432" i="24" s="1"/>
  <c r="G419" i="24"/>
  <c r="D426" i="24"/>
  <c r="I426" i="24" s="1"/>
  <c r="D425" i="24"/>
  <c r="I425" i="24" s="1"/>
  <c r="D424" i="24"/>
  <c r="I424" i="24" s="1"/>
  <c r="D423" i="24"/>
  <c r="I423" i="24" s="1"/>
  <c r="D422" i="24"/>
  <c r="D419" i="24"/>
  <c r="I382" i="24"/>
  <c r="I381" i="24"/>
  <c r="I380" i="24"/>
  <c r="I379" i="24"/>
  <c r="I378" i="24"/>
  <c r="I377" i="24"/>
  <c r="I376" i="24"/>
  <c r="I375" i="24"/>
  <c r="I374" i="24"/>
  <c r="I373" i="24"/>
  <c r="I398" i="24"/>
  <c r="I397" i="24"/>
  <c r="I396" i="24"/>
  <c r="I395" i="24"/>
  <c r="I394" i="24"/>
  <c r="I393" i="24"/>
  <c r="I392" i="24"/>
  <c r="I391" i="24"/>
  <c r="I390" i="24"/>
  <c r="I389" i="24"/>
  <c r="I388" i="24"/>
  <c r="I387" i="24"/>
  <c r="F438" i="24"/>
  <c r="I438" i="24" s="1"/>
  <c r="F437" i="24"/>
  <c r="I437" i="24" s="1"/>
  <c r="F436" i="24"/>
  <c r="I436" i="24" s="1"/>
  <c r="F435" i="24"/>
  <c r="I435" i="24" s="1"/>
  <c r="F434" i="24"/>
  <c r="G433" i="24"/>
  <c r="G432" i="24"/>
  <c r="I427" i="24"/>
  <c r="G422" i="24"/>
  <c r="I421" i="24"/>
  <c r="I420" i="24"/>
  <c r="I414" i="24"/>
  <c r="I413" i="24"/>
  <c r="I412" i="24"/>
  <c r="I411" i="24"/>
  <c r="I410" i="24"/>
  <c r="I409" i="24"/>
  <c r="I408" i="24"/>
  <c r="I407" i="24"/>
  <c r="I406" i="24"/>
  <c r="I405" i="24"/>
  <c r="I404" i="24"/>
  <c r="I403" i="24"/>
  <c r="I351" i="24"/>
  <c r="F67" i="25" s="1"/>
  <c r="I346" i="24"/>
  <c r="F66" i="25" s="1"/>
  <c r="D316" i="24"/>
  <c r="I316" i="24" s="1"/>
  <c r="I317" i="24" s="1"/>
  <c r="F62" i="25" s="1"/>
  <c r="D311" i="24"/>
  <c r="I311" i="24" s="1"/>
  <c r="I312" i="24" s="1"/>
  <c r="F61" i="25" s="1"/>
  <c r="I184" i="24"/>
  <c r="I179" i="24"/>
  <c r="F74" i="25" s="1"/>
  <c r="I641" i="24" l="1"/>
  <c r="F117" i="25" s="1"/>
  <c r="I663" i="24"/>
  <c r="F118" i="25" s="1"/>
  <c r="I534" i="24"/>
  <c r="F93" i="25" s="1"/>
  <c r="I529" i="24"/>
  <c r="F92" i="25" s="1"/>
  <c r="F87" i="25"/>
  <c r="I539" i="24"/>
  <c r="F94" i="25" s="1"/>
  <c r="F88" i="25"/>
  <c r="I544" i="24"/>
  <c r="F95" i="25" s="1"/>
  <c r="I524" i="24"/>
  <c r="F91" i="25" s="1"/>
  <c r="I462" i="24"/>
  <c r="I118" i="24"/>
  <c r="I450" i="24"/>
  <c r="I453" i="24"/>
  <c r="I463" i="24"/>
  <c r="I464" i="24"/>
  <c r="I467" i="24"/>
  <c r="I446" i="24"/>
  <c r="I459" i="24"/>
  <c r="I451" i="24"/>
  <c r="I465" i="24"/>
  <c r="F466" i="24"/>
  <c r="I466" i="24" s="1"/>
  <c r="I449" i="24"/>
  <c r="I419" i="24"/>
  <c r="I383" i="24"/>
  <c r="F72" i="25" s="1"/>
  <c r="I399" i="24"/>
  <c r="F73" i="25" s="1"/>
  <c r="I422" i="24"/>
  <c r="I433" i="24"/>
  <c r="I432" i="24"/>
  <c r="I434" i="24"/>
  <c r="I415" i="24"/>
  <c r="D157" i="24"/>
  <c r="D156" i="24"/>
  <c r="D155" i="24"/>
  <c r="D154" i="24"/>
  <c r="D153" i="24"/>
  <c r="A159" i="24"/>
  <c r="F93" i="24"/>
  <c r="F94" i="24"/>
  <c r="F95" i="24"/>
  <c r="D96" i="24"/>
  <c r="F96" i="24" s="1"/>
  <c r="D97" i="24"/>
  <c r="F97" i="24" s="1"/>
  <c r="D98" i="24"/>
  <c r="F98" i="24" s="1"/>
  <c r="D99" i="24"/>
  <c r="F99" i="24" s="1"/>
  <c r="D100" i="24"/>
  <c r="F100" i="24" s="1"/>
  <c r="F101" i="24"/>
  <c r="F102" i="24"/>
  <c r="F103" i="24"/>
  <c r="D116" i="24"/>
  <c r="D115" i="24"/>
  <c r="D114" i="24"/>
  <c r="D113" i="24"/>
  <c r="D112" i="24"/>
  <c r="I468" i="24" l="1"/>
  <c r="F79" i="25" s="1"/>
  <c r="I455" i="24"/>
  <c r="I428" i="24"/>
  <c r="F75" i="25" s="1"/>
  <c r="I439" i="24"/>
  <c r="F76" i="25" s="1"/>
  <c r="D44" i="24"/>
  <c r="D43" i="24"/>
  <c r="D42" i="24"/>
  <c r="D41" i="24"/>
  <c r="D40" i="24"/>
  <c r="G37" i="24"/>
  <c r="I31" i="24"/>
  <c r="I32" i="24"/>
  <c r="I139" i="24"/>
  <c r="G116" i="24"/>
  <c r="G115" i="24"/>
  <c r="G114" i="24"/>
  <c r="G113" i="24"/>
  <c r="G112" i="24"/>
  <c r="G109" i="24"/>
  <c r="I252" i="24"/>
  <c r="I247" i="24"/>
  <c r="I242" i="24"/>
  <c r="I237" i="24"/>
  <c r="I232" i="24"/>
  <c r="F171" i="24"/>
  <c r="F170" i="24"/>
  <c r="F169" i="24"/>
  <c r="F168" i="24"/>
  <c r="G167" i="24"/>
  <c r="D167" i="24"/>
  <c r="F167" i="24" s="1"/>
  <c r="G166" i="24"/>
  <c r="D166" i="24"/>
  <c r="F166" i="24" s="1"/>
  <c r="G165" i="24"/>
  <c r="D165" i="24"/>
  <c r="F165" i="24" s="1"/>
  <c r="A110" i="24"/>
  <c r="A111" i="24"/>
  <c r="A112" i="24"/>
  <c r="A113" i="24"/>
  <c r="A114" i="24"/>
  <c r="A115" i="24"/>
  <c r="A116" i="24"/>
  <c r="A117" i="24"/>
  <c r="A109" i="24"/>
  <c r="G97" i="24"/>
  <c r="G98" i="24"/>
  <c r="G99" i="24"/>
  <c r="G100" i="24"/>
  <c r="G96" i="24"/>
  <c r="G93" i="24"/>
  <c r="I72" i="24"/>
  <c r="D84" i="24"/>
  <c r="F84" i="24" s="1"/>
  <c r="D83" i="24"/>
  <c r="F83" i="24" s="1"/>
  <c r="D82" i="24"/>
  <c r="F82" i="24" s="1"/>
  <c r="D81" i="24"/>
  <c r="F81" i="24" s="1"/>
  <c r="D80" i="24"/>
  <c r="F80" i="24" s="1"/>
  <c r="D79" i="24"/>
  <c r="F79" i="24" s="1"/>
  <c r="I168" i="24" l="1"/>
  <c r="I166" i="24"/>
  <c r="I170" i="24"/>
  <c r="I167" i="24"/>
  <c r="I171" i="24"/>
  <c r="I165" i="24"/>
  <c r="I169" i="24"/>
  <c r="I82" i="24"/>
  <c r="I83" i="24"/>
  <c r="I84" i="24"/>
  <c r="I79" i="24"/>
  <c r="I80" i="24"/>
  <c r="G153" i="24"/>
  <c r="G152" i="24"/>
  <c r="D77" i="24"/>
  <c r="D78" i="24"/>
  <c r="I59" i="24"/>
  <c r="I54" i="24"/>
  <c r="G40" i="24"/>
  <c r="I144" i="24"/>
  <c r="I172" i="24" l="1"/>
  <c r="F30" i="25" s="1"/>
  <c r="I39" i="24"/>
  <c r="I38" i="24"/>
  <c r="I37" i="24"/>
  <c r="H42" i="7"/>
  <c r="I214" i="24" l="1"/>
  <c r="I209" i="24"/>
  <c r="I97" i="24" l="1"/>
  <c r="I6" i="25" l="1"/>
  <c r="I46" i="24"/>
  <c r="I47" i="24"/>
  <c r="I48" i="24"/>
  <c r="I40" i="24"/>
  <c r="I41" i="24"/>
  <c r="I42" i="24"/>
  <c r="H105" i="25" l="1"/>
  <c r="I105" i="25" s="1"/>
  <c r="H138" i="25"/>
  <c r="I138" i="25" s="1"/>
  <c r="H70" i="25"/>
  <c r="H69" i="25"/>
  <c r="H68" i="25"/>
  <c r="H56" i="25"/>
  <c r="I56" i="25" s="1"/>
  <c r="H63" i="25"/>
  <c r="H134" i="25"/>
  <c r="I134" i="25" s="1"/>
  <c r="H133" i="25"/>
  <c r="I133" i="25" s="1"/>
  <c r="H137" i="25"/>
  <c r="I137" i="25" s="1"/>
  <c r="I136" i="25" s="1"/>
  <c r="C56" i="7" s="1"/>
  <c r="H135" i="25"/>
  <c r="I135" i="25" s="1"/>
  <c r="H131" i="25"/>
  <c r="I131" i="25" s="1"/>
  <c r="H128" i="25"/>
  <c r="I128" i="25" s="1"/>
  <c r="H122" i="25"/>
  <c r="I122" i="25" s="1"/>
  <c r="H125" i="25"/>
  <c r="I125" i="25" s="1"/>
  <c r="H130" i="25"/>
  <c r="I130" i="25" s="1"/>
  <c r="H127" i="25"/>
  <c r="I127" i="25" s="1"/>
  <c r="H121" i="25"/>
  <c r="I121" i="25" s="1"/>
  <c r="H124" i="25"/>
  <c r="I124" i="25" s="1"/>
  <c r="H129" i="25"/>
  <c r="I129" i="25" s="1"/>
  <c r="H132" i="25"/>
  <c r="I132" i="25" s="1"/>
  <c r="H123" i="25"/>
  <c r="I123" i="25" s="1"/>
  <c r="H118" i="25"/>
  <c r="I118" i="25" s="1"/>
  <c r="H117" i="25"/>
  <c r="I117" i="25" s="1"/>
  <c r="H119" i="25"/>
  <c r="I119" i="25" s="1"/>
  <c r="H114" i="25"/>
  <c r="I114" i="25" s="1"/>
  <c r="H115" i="25"/>
  <c r="I115" i="25" s="1"/>
  <c r="H112" i="25"/>
  <c r="H110" i="25"/>
  <c r="H111" i="25"/>
  <c r="I111" i="25" s="1"/>
  <c r="H104" i="25"/>
  <c r="I104" i="25" s="1"/>
  <c r="H97" i="25"/>
  <c r="H98" i="25"/>
  <c r="H103" i="25"/>
  <c r="I103" i="25" s="1"/>
  <c r="H64" i="25"/>
  <c r="I64" i="25" s="1"/>
  <c r="H95" i="25"/>
  <c r="I95" i="25" s="1"/>
  <c r="H102" i="25"/>
  <c r="H86" i="25"/>
  <c r="I86" i="25" s="1"/>
  <c r="H94" i="25"/>
  <c r="I94" i="25" s="1"/>
  <c r="H85" i="25"/>
  <c r="I85" i="25" s="1"/>
  <c r="H93" i="25"/>
  <c r="I93" i="25" s="1"/>
  <c r="H84" i="25"/>
  <c r="I84" i="25" s="1"/>
  <c r="H92" i="25"/>
  <c r="I92" i="25" s="1"/>
  <c r="H91" i="25"/>
  <c r="I91" i="25" s="1"/>
  <c r="H83" i="25"/>
  <c r="I83" i="25" s="1"/>
  <c r="H90" i="25"/>
  <c r="I90" i="25" s="1"/>
  <c r="H87" i="25"/>
  <c r="I87" i="25" s="1"/>
  <c r="H88" i="25"/>
  <c r="I88" i="25" s="1"/>
  <c r="H82" i="25"/>
  <c r="I82" i="25" s="1"/>
  <c r="H80" i="25"/>
  <c r="I80" i="25" s="1"/>
  <c r="H62" i="25"/>
  <c r="H61" i="25"/>
  <c r="H79" i="25"/>
  <c r="H78" i="25"/>
  <c r="H67" i="25"/>
  <c r="H66" i="25"/>
  <c r="H73" i="25"/>
  <c r="I73" i="25" s="1"/>
  <c r="H72" i="25"/>
  <c r="I72" i="25" s="1"/>
  <c r="H75" i="25"/>
  <c r="I75" i="25" s="1"/>
  <c r="H74" i="25"/>
  <c r="I74" i="25" s="1"/>
  <c r="H76" i="25"/>
  <c r="H42" i="25"/>
  <c r="H43" i="25"/>
  <c r="H30" i="25"/>
  <c r="H55" i="25"/>
  <c r="H26" i="25"/>
  <c r="H36" i="25"/>
  <c r="H25" i="25"/>
  <c r="H46" i="25"/>
  <c r="H38" i="25"/>
  <c r="H21" i="25"/>
  <c r="H28" i="25"/>
  <c r="H53" i="25"/>
  <c r="H37" i="25"/>
  <c r="H47" i="25"/>
  <c r="H14" i="25"/>
  <c r="I14" i="25" s="1"/>
  <c r="I13" i="25" s="1"/>
  <c r="C10" i="7" s="1"/>
  <c r="H18" i="25"/>
  <c r="H32" i="25"/>
  <c r="H19" i="25"/>
  <c r="H24" i="25"/>
  <c r="H39" i="25"/>
  <c r="H49" i="25"/>
  <c r="H16" i="25"/>
  <c r="H33" i="25"/>
  <c r="H41" i="25"/>
  <c r="H50" i="25"/>
  <c r="H20" i="25"/>
  <c r="H44" i="25"/>
  <c r="H52" i="25"/>
  <c r="H17" i="25"/>
  <c r="H34" i="25"/>
  <c r="H45" i="25"/>
  <c r="H29" i="25"/>
  <c r="H51" i="25"/>
  <c r="I51" i="25" s="1"/>
  <c r="G56" i="7" l="1"/>
  <c r="D56" i="7"/>
  <c r="F56" i="7"/>
  <c r="E56" i="7"/>
  <c r="I126" i="25"/>
  <c r="C54" i="7" s="1"/>
  <c r="I101" i="25"/>
  <c r="C43" i="7" s="1"/>
  <c r="I65" i="25"/>
  <c r="C31" i="7" s="1"/>
  <c r="I120" i="25"/>
  <c r="C52" i="7" s="1"/>
  <c r="I116" i="25"/>
  <c r="C50" i="7" s="1"/>
  <c r="I113" i="25"/>
  <c r="C48" i="7" s="1"/>
  <c r="I89" i="25"/>
  <c r="C39" i="7" s="1"/>
  <c r="I81" i="25"/>
  <c r="C37" i="7" s="1"/>
  <c r="I60" i="25"/>
  <c r="C29" i="7" s="1"/>
  <c r="I71" i="25"/>
  <c r="C33" i="7" s="1"/>
  <c r="I224" i="24"/>
  <c r="H25" i="7"/>
  <c r="H56" i="7" l="1"/>
  <c r="G54" i="7"/>
  <c r="E54" i="7"/>
  <c r="F54" i="7"/>
  <c r="D54" i="7"/>
  <c r="G52" i="7"/>
  <c r="D52" i="7"/>
  <c r="E52" i="7"/>
  <c r="F52" i="7"/>
  <c r="G50" i="7"/>
  <c r="F50" i="7"/>
  <c r="D50" i="7"/>
  <c r="E50" i="7"/>
  <c r="D31" i="7"/>
  <c r="G31" i="7"/>
  <c r="E31" i="7"/>
  <c r="F31" i="7"/>
  <c r="E33" i="7"/>
  <c r="D33" i="7"/>
  <c r="G33" i="7"/>
  <c r="F33" i="7"/>
  <c r="G37" i="7"/>
  <c r="D37" i="7"/>
  <c r="F37" i="7"/>
  <c r="E37" i="7"/>
  <c r="G39" i="7"/>
  <c r="E39" i="7"/>
  <c r="F39" i="7"/>
  <c r="D39" i="7"/>
  <c r="H39" i="7" s="1"/>
  <c r="G48" i="7"/>
  <c r="F48" i="7"/>
  <c r="D48" i="7"/>
  <c r="E48" i="7"/>
  <c r="I145" i="24"/>
  <c r="I143" i="24"/>
  <c r="I142" i="24"/>
  <c r="I110" i="25" s="1"/>
  <c r="I141" i="24"/>
  <c r="I140" i="24"/>
  <c r="I138" i="24"/>
  <c r="I137" i="24"/>
  <c r="I136" i="24"/>
  <c r="I135" i="24"/>
  <c r="I134" i="24"/>
  <c r="I133" i="24"/>
  <c r="H48" i="7" l="1"/>
  <c r="H31" i="7"/>
  <c r="H37" i="7"/>
  <c r="H52" i="7"/>
  <c r="H33" i="7"/>
  <c r="H54" i="7"/>
  <c r="H50" i="7"/>
  <c r="I146" i="24"/>
  <c r="F28" i="25" l="1"/>
  <c r="I28" i="25" s="1"/>
  <c r="I160" i="24" l="1"/>
  <c r="I112" i="25" s="1"/>
  <c r="I158" i="24"/>
  <c r="I157" i="24"/>
  <c r="I156" i="24"/>
  <c r="I155" i="24"/>
  <c r="I154" i="24"/>
  <c r="I153" i="24"/>
  <c r="I152" i="24"/>
  <c r="I151" i="24"/>
  <c r="I150" i="24"/>
  <c r="I81" i="24"/>
  <c r="F78" i="24"/>
  <c r="F77" i="24"/>
  <c r="I125" i="24"/>
  <c r="F78" i="25" l="1"/>
  <c r="I77" i="25" s="1"/>
  <c r="C35" i="7" s="1"/>
  <c r="I109" i="25"/>
  <c r="I161" i="24"/>
  <c r="I78" i="24"/>
  <c r="I77" i="24"/>
  <c r="I126" i="24"/>
  <c r="I225" i="24"/>
  <c r="I219" i="24"/>
  <c r="I220" i="24" s="1"/>
  <c r="I215" i="24"/>
  <c r="F37" i="25" s="1"/>
  <c r="I37" i="25" s="1"/>
  <c r="I210" i="24"/>
  <c r="F36" i="25" s="1"/>
  <c r="I36" i="25" s="1"/>
  <c r="I298" i="24"/>
  <c r="F55" i="25" s="1"/>
  <c r="I55" i="25" s="1"/>
  <c r="I54" i="25" s="1"/>
  <c r="C26" i="7" s="1"/>
  <c r="I263" i="24"/>
  <c r="F47" i="25" s="1"/>
  <c r="I47" i="25" s="1"/>
  <c r="I258" i="24"/>
  <c r="F46" i="25" s="1"/>
  <c r="I46" i="25" s="1"/>
  <c r="I253" i="24"/>
  <c r="F45" i="25" s="1"/>
  <c r="I45" i="25" s="1"/>
  <c r="I185" i="24"/>
  <c r="I139" i="25" l="1"/>
  <c r="C46" i="7"/>
  <c r="D35" i="7"/>
  <c r="G35" i="7"/>
  <c r="E35" i="7"/>
  <c r="F35" i="7"/>
  <c r="F39" i="25"/>
  <c r="I39" i="25" s="1"/>
  <c r="F29" i="25"/>
  <c r="I29" i="25" s="1"/>
  <c r="I27" i="25" s="1"/>
  <c r="I34" i="25"/>
  <c r="F26" i="25"/>
  <c r="I26" i="25" s="1"/>
  <c r="F33" i="25"/>
  <c r="I33" i="25" s="1"/>
  <c r="F38" i="25"/>
  <c r="I38" i="25" s="1"/>
  <c r="I86" i="24"/>
  <c r="I45" i="24"/>
  <c r="I44" i="24"/>
  <c r="I43" i="24"/>
  <c r="I73" i="24"/>
  <c r="F21" i="25" s="1"/>
  <c r="I21" i="25" s="1"/>
  <c r="I60" i="24"/>
  <c r="F19" i="25" s="1"/>
  <c r="I19" i="25" s="1"/>
  <c r="I55" i="24"/>
  <c r="F18" i="25" s="1"/>
  <c r="I18" i="25" s="1"/>
  <c r="I30" i="24"/>
  <c r="I29" i="24"/>
  <c r="I28" i="24"/>
  <c r="I27" i="24"/>
  <c r="I26" i="24"/>
  <c r="I25" i="24"/>
  <c r="I24" i="24"/>
  <c r="I23" i="24"/>
  <c r="I22" i="24"/>
  <c r="I64" i="24"/>
  <c r="I66" i="24"/>
  <c r="H35" i="7" l="1"/>
  <c r="D46" i="7"/>
  <c r="G46" i="7"/>
  <c r="E46" i="7"/>
  <c r="H46" i="7" s="1"/>
  <c r="F46" i="7"/>
  <c r="I33" i="24"/>
  <c r="F16" i="25" s="1"/>
  <c r="I16" i="25" s="1"/>
  <c r="C16" i="7"/>
  <c r="D16" i="7" s="1"/>
  <c r="F43" i="7"/>
  <c r="G43" i="7"/>
  <c r="E43" i="7"/>
  <c r="D43" i="7"/>
  <c r="F22" i="25"/>
  <c r="I67" i="24"/>
  <c r="F20" i="25" s="1"/>
  <c r="I20" i="25" s="1"/>
  <c r="F117" i="24"/>
  <c r="F116" i="24"/>
  <c r="F115" i="24"/>
  <c r="F114" i="24"/>
  <c r="I114" i="24" s="1"/>
  <c r="F113" i="24"/>
  <c r="I113" i="24" s="1"/>
  <c r="F112" i="24"/>
  <c r="I112" i="24" s="1"/>
  <c r="F111" i="24"/>
  <c r="F110" i="24"/>
  <c r="F109" i="24"/>
  <c r="H43" i="7" l="1"/>
  <c r="I35" i="25"/>
  <c r="C20" i="7" s="1"/>
  <c r="I50" i="24"/>
  <c r="F17" i="25" s="1"/>
  <c r="I17" i="25" s="1"/>
  <c r="I116" i="24"/>
  <c r="I117" i="24"/>
  <c r="I115" i="24"/>
  <c r="I111" i="24"/>
  <c r="I109" i="24"/>
  <c r="I110" i="24"/>
  <c r="I121" i="24" l="1"/>
  <c r="F25" i="25" s="1"/>
  <c r="I290" i="24" l="1"/>
  <c r="I291" i="24" s="1"/>
  <c r="F53" i="25" s="1"/>
  <c r="I53" i="25" s="1"/>
  <c r="I285" i="24"/>
  <c r="I286" i="24" s="1"/>
  <c r="F52" i="25" s="1"/>
  <c r="I52" i="25" s="1"/>
  <c r="I280" i="24"/>
  <c r="I275" i="24"/>
  <c r="I270" i="24"/>
  <c r="I271" i="24" s="1"/>
  <c r="F49" i="25" s="1"/>
  <c r="I49" i="25" s="1"/>
  <c r="I248" i="24"/>
  <c r="F44" i="25" s="1"/>
  <c r="I44" i="25" s="1"/>
  <c r="I243" i="24"/>
  <c r="F43" i="25" s="1"/>
  <c r="I43" i="25" s="1"/>
  <c r="I238" i="24"/>
  <c r="F42" i="25" s="1"/>
  <c r="I42" i="25" s="1"/>
  <c r="I233" i="24"/>
  <c r="F41" i="25" s="1"/>
  <c r="I41" i="25" s="1"/>
  <c r="I180" i="24"/>
  <c r="I103" i="24"/>
  <c r="I102" i="24"/>
  <c r="I101" i="24"/>
  <c r="I100" i="24"/>
  <c r="I99" i="24"/>
  <c r="I98" i="24"/>
  <c r="I96" i="24"/>
  <c r="I95" i="24"/>
  <c r="I94" i="24"/>
  <c r="I93" i="24"/>
  <c r="I15" i="25"/>
  <c r="C12" i="7" s="1"/>
  <c r="I14" i="24"/>
  <c r="I15" i="24" s="1"/>
  <c r="I276" i="24" l="1"/>
  <c r="F50" i="25" s="1"/>
  <c r="I50" i="25" s="1"/>
  <c r="I48" i="25" s="1"/>
  <c r="I97" i="25"/>
  <c r="I281" i="24"/>
  <c r="I98" i="25"/>
  <c r="I40" i="25"/>
  <c r="F32" i="25"/>
  <c r="I32" i="25" s="1"/>
  <c r="I31" i="25" s="1"/>
  <c r="C18" i="7" s="1"/>
  <c r="G18" i="7" s="1"/>
  <c r="I105" i="24"/>
  <c r="I96" i="25" l="1"/>
  <c r="C22" i="7"/>
  <c r="C24" i="7"/>
  <c r="F24" i="25"/>
  <c r="I24" i="25" s="1"/>
  <c r="I23" i="25" s="1"/>
  <c r="C14" i="7" s="1"/>
  <c r="D44" i="23"/>
  <c r="G28" i="23"/>
  <c r="I106" i="25" l="1"/>
  <c r="C41" i="7"/>
  <c r="I57" i="25"/>
  <c r="E14" i="7"/>
  <c r="D14" i="7"/>
  <c r="G14" i="7"/>
  <c r="F14" i="7"/>
  <c r="H28" i="7"/>
  <c r="H23" i="7"/>
  <c r="H21" i="7"/>
  <c r="H19" i="7"/>
  <c r="H17" i="7"/>
  <c r="I141" i="25" l="1"/>
  <c r="E41" i="7"/>
  <c r="G41" i="7"/>
  <c r="D41" i="7"/>
  <c r="F41" i="7"/>
  <c r="C58" i="7"/>
  <c r="C55" i="7" s="1"/>
  <c r="G24" i="7"/>
  <c r="C45" i="7" l="1"/>
  <c r="C38" i="7"/>
  <c r="C36" i="7"/>
  <c r="C42" i="7"/>
  <c r="C32" i="7"/>
  <c r="C40" i="7"/>
  <c r="C34" i="7"/>
  <c r="C53" i="7"/>
  <c r="C47" i="7"/>
  <c r="C30" i="7"/>
  <c r="C49" i="7"/>
  <c r="H41" i="7"/>
  <c r="C51" i="7"/>
  <c r="G26" i="7"/>
  <c r="F26" i="7"/>
  <c r="D26" i="7"/>
  <c r="E26" i="7"/>
  <c r="F24" i="7"/>
  <c r="D24" i="7"/>
  <c r="E24" i="7"/>
  <c r="H26" i="7" l="1"/>
  <c r="H24" i="7"/>
  <c r="F22" i="7" l="1"/>
  <c r="E22" i="7" l="1"/>
  <c r="G22" i="7"/>
  <c r="D22" i="7"/>
  <c r="H22" i="7" l="1"/>
  <c r="E20" i="7" l="1"/>
  <c r="D20" i="7" l="1"/>
  <c r="F20" i="7"/>
  <c r="H20" i="7" l="1"/>
  <c r="E18" i="7" l="1"/>
  <c r="D12" i="7"/>
  <c r="F18" i="7" l="1"/>
  <c r="D18" i="7"/>
  <c r="E29" i="7"/>
  <c r="H18" i="7" l="1"/>
  <c r="F29" i="7"/>
  <c r="G29" i="7"/>
  <c r="D29" i="7"/>
  <c r="E16" i="7"/>
  <c r="E58" i="7" l="1"/>
  <c r="H29" i="7"/>
  <c r="F16" i="7"/>
  <c r="F58" i="7" s="1"/>
  <c r="H12" i="7"/>
  <c r="C25" i="7" l="1"/>
  <c r="C11" i="7"/>
  <c r="D10" i="7"/>
  <c r="H14" i="7"/>
  <c r="D58" i="7" l="1"/>
  <c r="D57" i="7" s="1"/>
  <c r="C23" i="7"/>
  <c r="C21" i="7"/>
  <c r="C28" i="7"/>
  <c r="C19" i="7"/>
  <c r="E57" i="7"/>
  <c r="F57" i="7"/>
  <c r="C17" i="7" l="1"/>
  <c r="H10" i="7" l="1"/>
  <c r="H11" i="7"/>
  <c r="C13" i="7"/>
  <c r="C15" i="7"/>
  <c r="C9" i="7"/>
  <c r="C57" i="7" l="1"/>
  <c r="H9" i="7"/>
  <c r="H13" i="7" l="1"/>
  <c r="G16" i="7" l="1"/>
  <c r="G58" i="7" s="1"/>
  <c r="H15" i="7"/>
  <c r="G57" i="7" l="1"/>
  <c r="H16" i="7"/>
  <c r="H58" i="7" s="1"/>
  <c r="H57" i="7" l="1"/>
</calcChain>
</file>

<file path=xl/sharedStrings.xml><?xml version="1.0" encoding="utf-8"?>
<sst xmlns="http://schemas.openxmlformats.org/spreadsheetml/2006/main" count="1797" uniqueCount="395">
  <si>
    <t>ITEM</t>
  </si>
  <si>
    <t>DESCRIÇÃO</t>
  </si>
  <si>
    <t>TOTAL</t>
  </si>
  <si>
    <t>4.1</t>
  </si>
  <si>
    <t>1.1</t>
  </si>
  <si>
    <t>2.1</t>
  </si>
  <si>
    <t>3.1</t>
  </si>
  <si>
    <t>MÊS 01</t>
  </si>
  <si>
    <t>MÊS 02</t>
  </si>
  <si>
    <t>MÊS 03</t>
  </si>
  <si>
    <t>4.2</t>
  </si>
  <si>
    <t>4.3</t>
  </si>
  <si>
    <t>___________________________________________________</t>
  </si>
  <si>
    <t>FÍSICO/
FINANCEIRO</t>
  </si>
  <si>
    <t>SERVIÇOS PRELIMINARES</t>
  </si>
  <si>
    <t>M</t>
  </si>
  <si>
    <t>COBERTURA</t>
  </si>
  <si>
    <t>MÊS 04</t>
  </si>
  <si>
    <t>CRONOGRAMA FÍSICO-FINANCEIRO</t>
  </si>
  <si>
    <t>SETOP</t>
  </si>
  <si>
    <t>UNID</t>
  </si>
  <si>
    <t>5.1</t>
  </si>
  <si>
    <t>ED-50451</t>
  </si>
  <si>
    <t>ED-50266</t>
  </si>
  <si>
    <t>M2</t>
  </si>
  <si>
    <t>UN</t>
  </si>
  <si>
    <t>SINAPI</t>
  </si>
  <si>
    <t>5.2</t>
  </si>
  <si>
    <t>5.3</t>
  </si>
  <si>
    <t>6.1</t>
  </si>
  <si>
    <t>6.2</t>
  </si>
  <si>
    <t>6.3</t>
  </si>
  <si>
    <t>ED-28427</t>
  </si>
  <si>
    <t>TOTAL:</t>
  </si>
  <si>
    <t>UND</t>
  </si>
  <si>
    <t>7.1</t>
  </si>
  <si>
    <t>7.2</t>
  </si>
  <si>
    <t>7.3</t>
  </si>
  <si>
    <t>7.4</t>
  </si>
  <si>
    <t>7.5</t>
  </si>
  <si>
    <t>7.6</t>
  </si>
  <si>
    <t>INSTALAÇÕES ELÉTRICAS</t>
  </si>
  <si>
    <t>8.1</t>
  </si>
  <si>
    <t>8.2</t>
  </si>
  <si>
    <t>8.3</t>
  </si>
  <si>
    <t>8.4</t>
  </si>
  <si>
    <t xml:space="preserve">00642/ORSE </t>
  </si>
  <si>
    <t>Ponto de luz em teto ou parede, com eletroduto pvc rígido embutido Ø 3/4"</t>
  </si>
  <si>
    <t xml:space="preserve">ORSE </t>
  </si>
  <si>
    <t>Ponto de tomada 3p para ar condicionado até 3000 va, com canaleta plastica c/divisoria 20x10mm, aparente, incluindo centro astop/30a-220v, inclusive aterramento</t>
  </si>
  <si>
    <t>03294/ORSE</t>
  </si>
  <si>
    <t>PLANILHA ORÇAMENTÁRIA</t>
  </si>
  <si>
    <t>INFORMAÇÕES GERAIS</t>
  </si>
  <si>
    <t>REFERÊNCIA DE PREÇOS</t>
  </si>
  <si>
    <t>BDI (%)</t>
  </si>
  <si>
    <t>Planilha Referência</t>
  </si>
  <si>
    <t>Data Base</t>
  </si>
  <si>
    <t>SETOP_Norte</t>
  </si>
  <si>
    <t>ORSE</t>
  </si>
  <si>
    <t>PREFEITURA  MUNICIPAL DE SÃO JOÃO DAS MISSÕES</t>
  </si>
  <si>
    <t>Cálculo do BDI</t>
  </si>
  <si>
    <t>Fórmula e parâmetro estabelecido pelo Acórdão 2622/2013- TCU-Plenário</t>
  </si>
  <si>
    <t>TIPOS DE OBRAS CONTEMPLADAS</t>
  </si>
  <si>
    <t>DEMOSTRATIVO BDI</t>
  </si>
  <si>
    <t>Item</t>
  </si>
  <si>
    <t>1° quartil</t>
  </si>
  <si>
    <t>Médio</t>
  </si>
  <si>
    <t>3º quartil</t>
  </si>
  <si>
    <t>Adotado</t>
  </si>
  <si>
    <t>identificação</t>
  </si>
  <si>
    <t>AC</t>
  </si>
  <si>
    <t>Administração Central</t>
  </si>
  <si>
    <t>S e G</t>
  </si>
  <si>
    <t>Seguro e Garantia</t>
  </si>
  <si>
    <t>R</t>
  </si>
  <si>
    <t>Risco</t>
  </si>
  <si>
    <t>DF</t>
  </si>
  <si>
    <t>Despesas Financeiras</t>
  </si>
  <si>
    <t>L</t>
  </si>
  <si>
    <t>Lucro</t>
  </si>
  <si>
    <t>I *</t>
  </si>
  <si>
    <t>conforme legislação</t>
  </si>
  <si>
    <t>Tributos</t>
  </si>
  <si>
    <t>BDI A SER ADOTADO (com desoneração)</t>
  </si>
  <si>
    <t>Verificação:</t>
  </si>
  <si>
    <t>* Em geral, os tributos ( I ) aplicáveis são PIS (0,65%), COFINS (3%) e ISS (variável, conforme</t>
  </si>
  <si>
    <t>Município, de 2 a 5% e, em alguns casos, isento).</t>
  </si>
  <si>
    <t>TRIBUTOS</t>
  </si>
  <si>
    <t>PIS**</t>
  </si>
  <si>
    <t>COFINS**</t>
  </si>
  <si>
    <t>Cont.Previd</t>
  </si>
  <si>
    <t>( Contribuição Previdenciária sobre a receita bruta, no caso de desoneração na folha )</t>
  </si>
  <si>
    <t>ISS</t>
  </si>
  <si>
    <t>Total</t>
  </si>
  <si>
    <r>
      <t>Declaramos que, conforme</t>
    </r>
    <r>
      <rPr>
        <b/>
        <sz val="12"/>
        <rFont val="Arial"/>
        <family val="2"/>
      </rPr>
      <t xml:space="preserve"> legislação tributária municipal</t>
    </r>
    <r>
      <rPr>
        <sz val="12"/>
        <rFont val="Arial"/>
        <family val="2"/>
      </rPr>
      <t xml:space="preserve">, a base de cálculo do ISS é de                                      </t>
    </r>
  </si>
  <si>
    <t xml:space="preserve">sobre o valor da obra e aliquota do ISS aplicável no Município é de </t>
  </si>
  <si>
    <t>( limitado a 5,00%)</t>
  </si>
  <si>
    <t>FÓRMULA</t>
  </si>
  <si>
    <t>BDI calculado pela expressão:</t>
  </si>
  <si>
    <t>BDI = {(( 1 + AC/100 + S/100 + R/100 + G/100) x ( 1+ DF/100) x ( 1 + L/100) / ( 1 - l/100)) - 1 ) x 100</t>
  </si>
  <si>
    <t>Local/Data</t>
  </si>
  <si>
    <t>____________________________________________________</t>
  </si>
  <si>
    <t>Engenheiro Responsável</t>
  </si>
  <si>
    <t>Jair Cavalcante Barbosa</t>
  </si>
  <si>
    <t>Prefeito Municipal</t>
  </si>
  <si>
    <t>Declaramos que será adotado o regime com desoneração de tributação da folha de pagamento, para a elaboração</t>
  </si>
  <si>
    <t xml:space="preserve">do orçamento relativo as obras presentes no contrato de repasse, por se tratar da opção mais adequada para a </t>
  </si>
  <si>
    <t>administração pública. Os encargos sociais atendem os percentuais estabelecidos no SINAPI para o estado de</t>
  </si>
  <si>
    <t>Minas Gerais para mão de obra horista e mensalista.</t>
  </si>
  <si>
    <t>Demolições e Remoções</t>
  </si>
  <si>
    <t>Piso</t>
  </si>
  <si>
    <t xml:space="preserve">Cobertura </t>
  </si>
  <si>
    <t>Serviços preliminares</t>
  </si>
  <si>
    <t>Instalação hidro -sanitária</t>
  </si>
  <si>
    <t>DEMOLIÇÃO MANUAL DE PISO CERÂMICO OU LADRILHO
HIDRÁULICO, INCLUSIVE AFASTAMENTO E EMPILHAMENTO,
EXCLUSIVE DEMOLIÇÃO DE CONTRAPISO, TRANSPORTE E
RETIRADA DO MATERIAL DEMOLIDO</t>
  </si>
  <si>
    <t>ED-48480</t>
  </si>
  <si>
    <t>DEMOLIÇÃO MANUAL DE RODAPÉ, INCLUSIVE ARGAMASSA DE
ASSENTAMENTO E AFASTAMENTO, EXCLUSIVE TRANSPORTE E
RETIRADA DO MATERIAL DEMOLIDO</t>
  </si>
  <si>
    <t>ED-48505</t>
  </si>
  <si>
    <t>REMOÇÃO DE LOUÇAS (LAVATÓRIO, BANHEIRA, PIA, VASO
SANITÁRIO, TANQUE), COM REAPROVEITAMENTO, INCLUSIVE
AFASTAMENTO E EMPILHAMENTO, EXCLUSIVE TRANSPORTE E
RETIRADA DO MATERIAL REMOVIDO NÃO REAPROVEITÁVEL</t>
  </si>
  <si>
    <t>ED-48467</t>
  </si>
  <si>
    <t>REMOÇÃO MANUAL DE METAIS EMBUTIDOS (BASE DE REGISTRO,
VÁLVULA DE DESCARGA, TORNEIRA ANTIVANDALISMO, ETC.),
COM REAPROVEITAMENTO, INCLUSIVE AFASTAMENTO E
EMPILHAMENTO, EXCLUSIVE TRANSPORTE E RETIRADA DO
MATERIAL REMOVIDO NÃO REAPROVEITÁVEL</t>
  </si>
  <si>
    <t>ED-48471</t>
  </si>
  <si>
    <t>REMOÇÃO MANUAL DE ESQUADRIA EM MADEIRA, COM
REAPROVEITAMENTO, INCLUSIVE REMOÇÃO DE MARCO/ALIZAR/
GUARNIÇÕES, AFASTAMENTO E EMPILHAMENTO, EXCLUSIVE
TRANSPORTE E RETIRADA DO MATERIAL REMOVIDO NÃO
REAPROVEITÁVEL</t>
  </si>
  <si>
    <t>ED-48493</t>
  </si>
  <si>
    <t>EMASSAMENTO EM PAREDE COM MASSA CORRIDA (PVA), DUAS (
2) DEMÃOS, INCLUSIVE LIXAMENTO PARA PINTURA</t>
  </si>
  <si>
    <t>ED-50478</t>
  </si>
  <si>
    <t>MEMORIA DE CÁLCULO</t>
  </si>
  <si>
    <t>OBJETO:</t>
  </si>
  <si>
    <t>LOCAL:</t>
  </si>
  <si>
    <t>DESCRIÇÃO:</t>
  </si>
  <si>
    <t xml:space="preserve">FORNECIMENTO E COLOCAÇÃO DE PLACA DE OBRA EM CHAPA GALVANIZADA (3,00 X 1,5 0 M) </t>
  </si>
  <si>
    <t>CÓDIGO:</t>
  </si>
  <si>
    <t>Repet.</t>
  </si>
  <si>
    <t>Unidade</t>
  </si>
  <si>
    <t>DEMOLIÇÃO E REMOÇÃO</t>
  </si>
  <si>
    <t>REMOÇÃO DE PORTA OU JANELA INCLUSIVE MARCO E ALISAR, INCLUSIVE AFASTAMENTO E EMPILHAMENTO</t>
  </si>
  <si>
    <t>Compr.</t>
  </si>
  <si>
    <t>Altura</t>
  </si>
  <si>
    <t>Area total (m²)</t>
  </si>
  <si>
    <t>PORTA 80X210</t>
  </si>
  <si>
    <t xml:space="preserve">CONFORME PLANTA </t>
  </si>
  <si>
    <t>Largura</t>
  </si>
  <si>
    <t>CONFORME PLANTA</t>
  </si>
  <si>
    <t>CONFORME PLANTA  E MEMORIAL DESCR</t>
  </si>
  <si>
    <t>TODOS OS AMBIENTES</t>
  </si>
  <si>
    <t>REVESTIMENTO DE PAREDE</t>
  </si>
  <si>
    <t>Repet</t>
  </si>
  <si>
    <t>Comprimento</t>
  </si>
  <si>
    <t>Area</t>
  </si>
  <si>
    <t xml:space="preserve">Desconto da Area 
porta e janela  </t>
  </si>
  <si>
    <t>Repetição</t>
  </si>
  <si>
    <t>desconto (m²)</t>
  </si>
  <si>
    <t>Conforme projeto</t>
  </si>
  <si>
    <t>beiral</t>
  </si>
  <si>
    <t>ESQUADRIAS (PORTAS DE METAL E MADEIRA</t>
  </si>
  <si>
    <t>unid</t>
  </si>
  <si>
    <t>CONFORME MEMORIAL DESCRITIVO</t>
  </si>
  <si>
    <t>Quant.</t>
  </si>
  <si>
    <t>Peça</t>
  </si>
  <si>
    <t>Unid</t>
  </si>
  <si>
    <t>SERVIÇOS COMPLEMENTARES</t>
  </si>
  <si>
    <t xml:space="preserve">Area </t>
  </si>
  <si>
    <t>PREFEITURA MUNICIPAL DE SÃO JOÃO DAS MISSÕES/MG</t>
  </si>
  <si>
    <t>PINTURA ACRÍLICA EM PAREDE, DUAS (2) DEMÃOS, EXCLUSIVE
SELADOR ACRÍLICO E MASSA ACRÍLICA/CORRIDA (PVA)</t>
  </si>
  <si>
    <t xml:space="preserve">Revestimento de paredes e Pintura </t>
  </si>
  <si>
    <t>JANELA EM ALUMÍNIO DE CORRER COM 2 FOLHAS, LINHA 25/
SUPREMA, ACABAMENTO ANODIZADO NATURAL, INCLUSIVE
PERFIS, VIDRO 4MM E INSTALAÇÃO, EXCLUSIVE FERRAGENS
PARA JANELA DE ALUMÍNIO DE CORRER</t>
  </si>
  <si>
    <t>ED-29484</t>
  </si>
  <si>
    <t>REMOÇÃO MANUAL DE LUMINÁRIA COMPACTA (PLAFON, PAINEL
LED, ETC.) EMBUTIDA OU SOBREPOR, COM REAPROVEITAMENTO,
INCLUSIVE AFASTAMENTO E EMPILHAMENTO, EXCLUSIVE
TRANSPORTE E RETIRADA DO MATERIAL REMOVIDO NÃO
REAPROVEITÁVEL</t>
  </si>
  <si>
    <t>ED-48469</t>
  </si>
  <si>
    <t>LUMINARIA DE TETO PLAFON/PLAFONIER EM PLASTICO COM BASE E27, POTENCIA MAXIMA 60 W (NAO INCLUI LAMPADA)</t>
  </si>
  <si>
    <t>38773</t>
  </si>
  <si>
    <t>Intalações Eletricas</t>
  </si>
  <si>
    <t>Ponto de água fria aparente, c/material pvc rígido soldável Ø 25mm</t>
  </si>
  <si>
    <t>01199/ORSE</t>
  </si>
  <si>
    <t>DEMOLIÇÃO MANUAL DE REVESTIMENTO CERÂMICO, AZULEJO
OU LADRILHO HIDRÁULICO, INCLUSIVE AFASTAMENTO E
EMPILHAMENTO, EXCLUSIVE DEMOLIÇÃO DO REBOCO OU
EMBOÇO, TRANSPORTE E RETIRADA DO MATERIAL DEMOLIDO</t>
  </si>
  <si>
    <t>ED-48502</t>
  </si>
  <si>
    <t>PISO</t>
  </si>
  <si>
    <t xml:space="preserve">SERVIÇOS COMPLEMENTARES </t>
  </si>
  <si>
    <t xml:space="preserve"> LIMPEZA FINAL PARA ENTREGA DA OBRA</t>
  </si>
  <si>
    <t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t>
  </si>
  <si>
    <t xml:space="preserve"> PONTO DE EMBUTIR PARA UMA (1) TOMADA PADRÃO, TRÊS (3)
POLOS (2P+T/10A-250V), COM PLACA 4"X2" DE UM (1) POSTO, COM
ELETRODUTO FLEXÍVEL CORRUGADO, ANTI-CHAMA, DN 25MM (3/
4"), EMBUTIDO NA ALVENARIA E CABO DE COBRE FLEXÍVEL,
CLASSE 5, ISOLAMENTO TIPO LSHF/ATOX, NÃO HALOGENADO,
SEÇÃO 2,5MM2 (70°C-450/750V), COM DISTÂNCIA DE ATÉ DEZ (10)
METROS DO PONTO DE DERIVAÇÃO, INCLUSIVE CAIXA DE
LIGAÇÃO, SUPORTE E FIXAÇÃO DO ELETRODUTO COM
ENCHIMENTO DO RASGO NA ALVENARIA/CONCRETO COM
ARGAMASSA</t>
  </si>
  <si>
    <t>ED-50232</t>
  </si>
  <si>
    <t>FERRAGENS PARA JANELA DE ALUMÍNIO DE CORRER COM DUAS (
2) FOLHAS, INCLUSIVE ROLDANAS E ACESSÓRIOS,
FORNECIMENTO E INSTALAÇÃO, EXCLUSIVE JANELA</t>
  </si>
  <si>
    <t>ED-29453</t>
  </si>
  <si>
    <t>6.4</t>
  </si>
  <si>
    <t>PINTURA ESMALTE SINTÉTICO EM SUPERFÍCIES METÁLICAS,
DUAS (2) DEMÃOS, INCLUSIVE UMA (1) DEMÃO DE FUNDO
ANTICORROSIVO</t>
  </si>
  <si>
    <t>ED-50495</t>
  </si>
  <si>
    <t>Dois lados da porta e janela</t>
  </si>
  <si>
    <t>Comprimento Total (m)</t>
  </si>
  <si>
    <t>2.2</t>
  </si>
  <si>
    <t>2.3</t>
  </si>
  <si>
    <t>2.4</t>
  </si>
  <si>
    <t>2.5</t>
  </si>
  <si>
    <t>2.6</t>
  </si>
  <si>
    <t>2.7</t>
  </si>
  <si>
    <t>Inclin 25%</t>
  </si>
  <si>
    <t>7.7</t>
  </si>
  <si>
    <t>8.5</t>
  </si>
  <si>
    <t>9.1</t>
  </si>
  <si>
    <t>CONFORME PROJETO</t>
  </si>
  <si>
    <t>Prazo de Execução: 120 Dias</t>
  </si>
  <si>
    <t>____________________________________________________________________________</t>
  </si>
  <si>
    <t>Gerrard Tayon Ferreira Lopo</t>
  </si>
  <si>
    <t>CREA: 142006605-6 MG</t>
  </si>
  <si>
    <t>GERRARD TAYON FERREIRA LOPO</t>
  </si>
  <si>
    <t xml:space="preserve">ENGENHEIRO CIVIL - CREA-MG:142006605-6 </t>
  </si>
  <si>
    <t>Nome:Gerrard Tayon Ferreira Lopo</t>
  </si>
  <si>
    <r>
      <t>Município:</t>
    </r>
    <r>
      <rPr>
        <sz val="10"/>
        <rFont val="Arial"/>
        <family val="2"/>
      </rPr>
      <t xml:space="preserve">  São João das Missões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MG</t>
    </r>
  </si>
  <si>
    <r>
      <t xml:space="preserve">Prazo de Execução: </t>
    </r>
    <r>
      <rPr>
        <sz val="10"/>
        <rFont val="Arial"/>
        <family val="2"/>
      </rPr>
      <t>120 Dias</t>
    </r>
  </si>
  <si>
    <t>M3</t>
  </si>
  <si>
    <t>TIPOS DE OBRAS CONTEMPLADAS CONSTRUÇÃO DE EDIFICIOS</t>
  </si>
  <si>
    <t>13900/ORSE</t>
  </si>
  <si>
    <t>Revestimento cerâmico para piso e parede, cerâmica 60 x 60 cm acabamento acetinado, bold, pointer, linha linha cimento cinza ou similar, aplicado com argamassa industrializada ac-ii, rejuntado, exclusive regularização de base ou emboço</t>
  </si>
  <si>
    <t>13690/ORSE</t>
  </si>
  <si>
    <t>Rodapé cerâmico de 10cm de altura, cerâmica 60 x 60cm, pei 5, linha infinta bege, pointer ou similar, assentado com argamassa ac II, rejuntado</t>
  </si>
  <si>
    <t>Desconto</t>
  </si>
  <si>
    <t>Madeiramento em massaranduba/madeira de lei, acabamento aparelhado, c/ peças 5cm x 14cm e ripão 3,5cm x 5,5cm, p/ telha onduline 0,95 x 2,00 x 0,028 m</t>
  </si>
  <si>
    <t>TELHAMENTO COM TELHA CERÂMICA CAPA-CANAL, TIPO PLAN, COM ATÉ 2 ÁGUAS, INCLUSO TRANSPORTE VERTICAL. AF_07/2019</t>
  </si>
  <si>
    <t xml:space="preserve"> ED-50973</t>
  </si>
  <si>
    <t>PORTA METÁLICA EM CHAPA DOBRADA, DIMENSÃO (80X210)CM,
 TIPO DE ABRIR, UMA (1) FOLHA, INCLUSIVE ESTRUTURA,
 DOBRADIÇA E MARCO, EXCLUSIVE FECHADURA E PINTURA</t>
  </si>
  <si>
    <t xml:space="preserve"> ED-21612</t>
  </si>
  <si>
    <t>FECHADURA TIPO EXTERNA, EM PORTA METÁLICA, GRAU DE
 SEGURANÇA MÉDIO, DISTÂNCIA DE BROCA 20MM, ACABAMENTO
 COM ESPELHO CROMADO E MAÇANETA MODELO ALAVANCA EM
 ZAMAC, INCLUSIVE ACESSÓRIOS PARA FIXAÇÃO E DUAS (2)
 CHAVES</t>
  </si>
  <si>
    <t>Lavatório com bancada em granito cinza andorinha, e = 2cm, dim 1.60x0.60, com 01 cubas de embutir de louça, sifão cromado, válvula cromada, torneira cromada, inclusive rodopia 10 cm, assentada</t>
  </si>
  <si>
    <t>13566/ORSE</t>
  </si>
  <si>
    <t>Tanque de louça branca suspenso, 18l ou equivalente, incluso sifão tipo garrafa em pvc, válvula plástica e torneira de metal cromado padrão popular - fornecimento e instalação. af_01/2020</t>
  </si>
  <si>
    <t>86923</t>
  </si>
  <si>
    <t>13285/ORSE</t>
  </si>
  <si>
    <t>Lâmpada led 50w de potência, luz branca bivolt, marca LLum ou similar</t>
  </si>
  <si>
    <t>JANELAS  1,50 X 1,20</t>
  </si>
  <si>
    <t>CREA: 289963 MG</t>
  </si>
  <si>
    <r>
      <t>Responsável Técnico:</t>
    </r>
    <r>
      <rPr>
        <sz val="10"/>
        <rFont val="Arial"/>
        <family val="2"/>
      </rPr>
      <t xml:space="preserve"> Gerrard Tayon Ferreira Lopo CREA MG 289963</t>
    </r>
  </si>
  <si>
    <t xml:space="preserve">Esquadria e porta de metal </t>
  </si>
  <si>
    <t>1,20+1,40+1,20+1,40</t>
  </si>
  <si>
    <t>2,30+1,70+2,30+1,70</t>
  </si>
  <si>
    <t>banheiro</t>
  </si>
  <si>
    <t xml:space="preserve">banheiro 02 </t>
  </si>
  <si>
    <t xml:space="preserve">banheiro </t>
  </si>
  <si>
    <t>1,92 + 1,72+1,92+1,72</t>
  </si>
  <si>
    <t>Banheiro 02</t>
  </si>
  <si>
    <t>Circ.</t>
  </si>
  <si>
    <t>1,50+3,00+1,50+3,00</t>
  </si>
  <si>
    <t>W.C</t>
  </si>
  <si>
    <t>SALA ESTERELIZAÇÃO</t>
  </si>
  <si>
    <t>CONSULTORIO</t>
  </si>
  <si>
    <t>DML</t>
  </si>
  <si>
    <t>A.S.</t>
  </si>
  <si>
    <t>COPA</t>
  </si>
  <si>
    <t>3,00+1,55+3,00+1,55</t>
  </si>
  <si>
    <t>1,40+1,40+1,40+1,40</t>
  </si>
  <si>
    <t>1,45+1,40+1,45+1,40</t>
  </si>
  <si>
    <t>1,30+3,00+1,30+3,00</t>
  </si>
  <si>
    <t>3.2</t>
  </si>
  <si>
    <t>3.4</t>
  </si>
  <si>
    <t>LAVATÓRIO DE LOUÇA BRANCA COM COLUNA, TAMANHO MÉDIO,
INCLUSIVE ACESSÓRIOS DE FIXAÇÃO, VÁLVULA DE ESCOAMENTO
DE METAL COM ACABAMENTO CROMADO, SIFÃO DE METAL TIPO
COPO COM ACABAMENTO CROMADO E REJUNTAMENTO,
EXCLUSIVE TORNEIRA E ENGATE FLEXÍVEL</t>
  </si>
  <si>
    <t>ED-50282</t>
  </si>
  <si>
    <t>TORNEIRA METÁLICA PARA LAVATÓRIO, ABERTURA 1/4 DE VOLTA,
ACABAMENTO CROMADO, COM AREJADOR, APLICAÇÃO DE MESA
, INCLUSIVE ENGATE FLEXÍVEL METÁLICO</t>
  </si>
  <si>
    <t>ED-50330</t>
  </si>
  <si>
    <t>BACIA SANITÁRIA (VASO) DE LOUÇA CONVENCIONAL, COR
BRANCA, INCLUSIVE ACESSÓRIOS DE FIXAÇÃO/VEDAÇÃO,
VÁLVULA DE DESCARGA METÁLICA COM ACIONAMENTO DUPLO,
TUBO DE LIGAÇÃO DE LATÃO COM CANOPLA E REJUNTAMENTO,
EXCLUSIVE ASSENTO</t>
  </si>
  <si>
    <t>ED-50298</t>
  </si>
  <si>
    <t>PONTO DE EMBUTIR PARA ESGOTO EM TUBO PVC RÍGIDO, PB 
SÉRIE NORMAL, DN 40MM (1.1/2"), EMBUTIDO NA ALVENARIA/PISO,
COM ALTURA (SAÍDA) DE 50CM DO PISO, COM DISTÂNCIA DE ATÉ
CINCO (5) METROS DO RAMAL DE ESGOTO, EXCLUSIVE
ESCAVAÇÃO, INCLUSIVE CONEXÕES E FIXAÇÃO DO TUBO COM
ENCHIMENTO DO RASGO NA ALVENARIA/CONCRETO COM
ARGAMASSA</t>
  </si>
  <si>
    <t>ED-50223</t>
  </si>
  <si>
    <t>CONFORME PLANTA - INCLUSO AREA</t>
  </si>
  <si>
    <t>6.5</t>
  </si>
  <si>
    <t>Revestimento cerâmico para parede, 33 x 61cm, acabamento bold, superfície brilhante, ref: Polar, Incesa ou similar, aplicado com argamassa industrializada ac-ii, rejunte acrílico, exclusive regularização de base ou emboço</t>
  </si>
  <si>
    <t>13865/ORSE</t>
  </si>
  <si>
    <t>05 de Janeiro de 2026</t>
  </si>
  <si>
    <r>
      <t>Data:</t>
    </r>
    <r>
      <rPr>
        <sz val="10"/>
        <rFont val="Arial"/>
        <family val="2"/>
      </rPr>
      <t xml:space="preserve"> 20/01/2026</t>
    </r>
  </si>
  <si>
    <t>Projeto: PROJETO DE REFORMA UNIDADE BASICA DE SAÚDE SUMARE 3</t>
  </si>
  <si>
    <t>DESCANÇO DOS MOTORISTAS</t>
  </si>
  <si>
    <t>Sala 01</t>
  </si>
  <si>
    <t>Sala 02</t>
  </si>
  <si>
    <t>Sala 03</t>
  </si>
  <si>
    <t>Sala 04</t>
  </si>
  <si>
    <t>Sala 05</t>
  </si>
  <si>
    <t>W.C.</t>
  </si>
  <si>
    <t>3,01+3,98+3,01+3,98</t>
  </si>
  <si>
    <t>3,05+3,98+3,05+3,98</t>
  </si>
  <si>
    <t>3,98+3,05+3,98+3,05</t>
  </si>
  <si>
    <t>3,98+2,95+3,98+2,95</t>
  </si>
  <si>
    <t>3,97+1,95+1,78+2,03+2,34+3,98</t>
  </si>
  <si>
    <t>RETIRADA E RECOLOCAÇÃO DE TELHA CERÂMICA DE ENCAIXE, COM ATÉ DUAS ÁGUAS, INCLUSO IÇAMENTO. AF_07/2019</t>
  </si>
  <si>
    <t>100328</t>
  </si>
  <si>
    <t>RETIRADA E RECOLOCAÇÃO DE CAIBRO DE MADEIRA EM TELHADOS DE ATÉ 2 ÁGUAS COM TELHA CERÂMICA OU DE CONCRETO DE ENCAIXE, INCLUSO TRANSPORTE VERTICAL. AF_10/2025</t>
  </si>
  <si>
    <t>100389</t>
  </si>
  <si>
    <t>UBS SUMARE 3 POLO 02</t>
  </si>
  <si>
    <t>CONTRAPISO DESEMPENADO COM ARGAMASSA, TRAÇO 1:3 (
CIMENTO E AREIA), ESP. 25MM, INCLUSIVE ARGAMASSA COM
PREPARO MECANIZADO</t>
  </si>
  <si>
    <t>ED-50567</t>
  </si>
  <si>
    <t>LASTRO DE CONCRETO MAGRO, APLICADO EM PISOS, LAJES SOBRE SOLO OU RADIERS, ESPESSURA DE 5 CM. AF_01/2024</t>
  </si>
  <si>
    <t>45241</t>
  </si>
  <si>
    <t>1.2</t>
  </si>
  <si>
    <t>Estrutura</t>
  </si>
  <si>
    <t>VIGA DE 0,21 A 0,35 M DE LARGURA EM CONCRETO 20MPa,
APARENTE, ARMAÇÃO, FÔRMA PLASTIFICADA, ESCORAMENTO E
DESFORMA</t>
  </si>
  <si>
    <t>ED-50850</t>
  </si>
  <si>
    <t>Cobertura</t>
  </si>
  <si>
    <t>3.3</t>
  </si>
  <si>
    <t>3.5</t>
  </si>
  <si>
    <t>PILAR EM CONCRETO APARENTE 20 MPa, INCLUSIVE ARMAÇÃO,
FÔRMA PLASTIFICADA E DESFORMA</t>
  </si>
  <si>
    <t>ED-50842</t>
  </si>
  <si>
    <t>Circ. 01</t>
  </si>
  <si>
    <t>Cozinha</t>
  </si>
  <si>
    <t>9+1,98+9+1,98+1,98</t>
  </si>
  <si>
    <t>2,89+2,87+2,89+2,87</t>
  </si>
  <si>
    <t>2,81+2,81+2,81+2,81</t>
  </si>
  <si>
    <t>2,89+2,94+2,89+2,94</t>
  </si>
  <si>
    <t>2,89+2,89+2,89+2,89</t>
  </si>
  <si>
    <t>2,81+2,94+2,81+2,94</t>
  </si>
  <si>
    <t>1,40+2,81+1,40+2,81</t>
  </si>
  <si>
    <t>1,40+2,81+1,40+2,82</t>
  </si>
  <si>
    <t>Area externa</t>
  </si>
  <si>
    <t>8,28+9,30+8,28+9,30</t>
  </si>
  <si>
    <t>5.4</t>
  </si>
  <si>
    <t>5.5</t>
  </si>
  <si>
    <t>5.6</t>
  </si>
  <si>
    <t>5.7</t>
  </si>
  <si>
    <t>Arandela externa para parede em alumínio dois focos, cor preta, medidas 12 x 9 x 4.5 cm, para lâmpara em LED g9 halopin 60W 127V</t>
  </si>
  <si>
    <t>13678/ORSE</t>
  </si>
  <si>
    <t>6.6</t>
  </si>
  <si>
    <t>SUMIDOURO RETANGULAR, EM ALVENARIA COM TIJOLOS CERÂMICOS MACIÇOS, DIMENSÕES INTERNAS: 1,6 X 3,4 X H=3,0 M, ÁREA DE INFILTRAÇÃO: 32,9 M² (PARA 13 CONTRIBUINTES). AF_12/2020</t>
  </si>
  <si>
    <t>98080</t>
  </si>
  <si>
    <t>Und.</t>
  </si>
  <si>
    <t>UBS SUMARE 3 POLO 01</t>
  </si>
  <si>
    <t>area externa</t>
  </si>
  <si>
    <t>16,39+16,78+3,21+1,98+3,21+4,28</t>
  </si>
  <si>
    <t>mureta</t>
  </si>
  <si>
    <t>Sub Total:</t>
  </si>
  <si>
    <t>FORRO EM RÉGUAS DE PVC, FRISADO, PARA AMBIENTES RESIDENCIAIS, INCLUSIVE ESTRUTURA UNIDIRECIONAL DE FIXAÇÃO. AF_08/2023_PS</t>
  </si>
  <si>
    <t>96111</t>
  </si>
  <si>
    <t>Perimetro</t>
  </si>
  <si>
    <t>Larg.</t>
  </si>
  <si>
    <t>9,30+7,98+9,30+7,98+9+9+2,89+2,89+2,81+2,81+2,81</t>
  </si>
  <si>
    <t xml:space="preserve">Larg. A </t>
  </si>
  <si>
    <t>Larg. B</t>
  </si>
  <si>
    <t>13 (pilares) x 3,50 (altura)</t>
  </si>
  <si>
    <t>Comprimento Total</t>
  </si>
  <si>
    <t>1.3</t>
  </si>
  <si>
    <t>PORTA 70X210</t>
  </si>
  <si>
    <t>JANELA 120X100</t>
  </si>
  <si>
    <t>Esquadria</t>
  </si>
  <si>
    <t>ESUQADRIA</t>
  </si>
  <si>
    <t>ENTRADA DE ENERGIA AÉREA, TIPO B2, PADRÃO CEMIG, CARGA
INSTALADA DE 10,1KW ATÉ 15KW, BIFÁSICO, COM SAÍDA
SUBTERRÂNEA, INCLUSIVE POSTE, CAIXA PARA MEDIDOR,
DISJUNTOR, BARRAMENTO, ATERRAMENTO E ACESSÓRIOS</t>
  </si>
  <si>
    <t>ED-20580</t>
  </si>
  <si>
    <t>4.4</t>
  </si>
  <si>
    <t>4.5</t>
  </si>
  <si>
    <t xml:space="preserve">Recpção </t>
  </si>
  <si>
    <t xml:space="preserve">Sala 05 </t>
  </si>
  <si>
    <t>Sala Odontologica</t>
  </si>
  <si>
    <t>Dispensa</t>
  </si>
  <si>
    <t xml:space="preserve">W.c </t>
  </si>
  <si>
    <t xml:space="preserve">W.C 02 </t>
  </si>
  <si>
    <t>1,70+1+5+3,50+2,80</t>
  </si>
  <si>
    <t>10,60+10,50+1,20+0,65+1,70+1,05+1,20+1,05</t>
  </si>
  <si>
    <t>2,50+3,00+2,50+3,00</t>
  </si>
  <si>
    <t>3,00+3,00+3,00+3,00</t>
  </si>
  <si>
    <t>3,00+2,50+3,00+2,50</t>
  </si>
  <si>
    <t>1,50+1,42+1,50+1,42</t>
  </si>
  <si>
    <t>3,10+4,35+3,0+4,35</t>
  </si>
  <si>
    <t>1,70+2,35+1,70+2,35</t>
  </si>
  <si>
    <t>1,70+2,00+1,70+2,00</t>
  </si>
  <si>
    <t>1,20+1,95+1,20+1,95</t>
  </si>
  <si>
    <t>Area Externa</t>
  </si>
  <si>
    <t>3,65+0,35+9,05+3,15+4,85+4,65+17,55+7,45</t>
  </si>
  <si>
    <t>QUADRO DE DISTRIBUIÇÃO DE SOBREPOR EM PVC, PARA 16
DISJUNTORES DIN, INCLUSIVE BARRAMENTOS NEUTRO/TERRA,
EXCLUSIVE BARRAMENTO DE FASE</t>
  </si>
  <si>
    <t>ED-14184</t>
  </si>
  <si>
    <t>DISJUNTOR BIPOLAR TIPO DIN, CORRENTE NOMINAL DE 25A,
FORNECIMENTO E INSTALAÇÃO, INCLUSIVE TERMINAL ILHÓS</t>
  </si>
  <si>
    <t>ED-34476</t>
  </si>
  <si>
    <t>DISJUNTOR BIPOLAR TIPO DIN, CORRENTE NOMINAL DE 32A,
FORNECIMENTO E INSTALAÇÃO, INCLUSIVE TERMINAL ILHÓS</t>
  </si>
  <si>
    <t>ED-34477</t>
  </si>
  <si>
    <t>5.8</t>
  </si>
  <si>
    <t>5.9</t>
  </si>
  <si>
    <t>ALDEIA INDÍGENA SUMARE 3 - MUNICIPIO DE SÃO JOÃO DAS MISSÕES/MG</t>
  </si>
  <si>
    <t>PROJETO DE REFORMA E AMPLIAÇÃO UNIDADE DE SAÚDE SUMARE 3 - SÃO JOÃO DAS MISSÕES/MG</t>
  </si>
  <si>
    <t>3,21+14,65</t>
  </si>
  <si>
    <t>CAIXA D´ÁGUA EM POLIÉSTER REFORÇADO COM FIBRA DE VIDRO, 500 LITROS - FORNECIMENTO E INSTALAÇÃO. AF_06/2021</t>
  </si>
  <si>
    <t>102611</t>
  </si>
  <si>
    <t>9.2</t>
  </si>
  <si>
    <t xml:space="preserve"> CAIXA D´ÁGUA EM POLIÉSTER REFORÇADO COM FIBRA DE VIDRO, 500 LITROS - FORNECIMENTO E INSTALAÇÃO. AF_06/2021</t>
  </si>
  <si>
    <t>RETIRADA E RECOLOCAÇÃO DE RIPA DE MADEIRA EM TELHADOS DE ATÉ 2 ÁGUAS COM TELHA CERÂMICA CAPA-CANAL, INCLUSO TRANSPORTE VERTICAL. AF_10/2025</t>
  </si>
  <si>
    <t>100392</t>
  </si>
  <si>
    <t>1.4</t>
  </si>
  <si>
    <t>ALVENARIA DE VEDAÇÃO DE BLOCOS CERÂMICOS FURADOS NA HORIZONTAL DE 9X14X19 CM (ESPESSURA 9 CM) E ARGAMASSA DE ASSENTAMENTO COM PREPARO MANUAL. AF_12/2021</t>
  </si>
  <si>
    <t>Estrutura / Vedação</t>
  </si>
  <si>
    <t>103333</t>
  </si>
  <si>
    <t>CHAPISCO COM ARGAMASSA, TRAÇO 1:3 (CIMENTO E AREIA), ESP
. 5MM, APLICADO EM ALVENARIA/ESTRUTURA DE CONCRETO
COM COLHER, INCLUSIVE ARGAMASSA COM PREPARO
MECANIZADO</t>
  </si>
  <si>
    <t>ED-50727</t>
  </si>
  <si>
    <t xml:space="preserve"> REBOCO COM ARGAMASSA, TRAÇO 1:2:8 (CIMENTO, CAL E AREIA)
, ESP. 25MM, APLICAÇÃO MANUAL, INCLUSIVE ARGAMASSA COM
PREPARO MECANIZADO</t>
  </si>
  <si>
    <t>ED-6282</t>
  </si>
  <si>
    <t>Banheiro</t>
  </si>
  <si>
    <t>Ad. De Medicamentos</t>
  </si>
  <si>
    <t>Curativos</t>
  </si>
  <si>
    <t>Almoxerifado</t>
  </si>
  <si>
    <r>
      <t>Projeto:</t>
    </r>
    <r>
      <rPr>
        <sz val="10"/>
        <rFont val="Arial"/>
        <family val="2"/>
      </rPr>
      <t xml:space="preserve"> PROJETO DE REFORMA UNIDADE BASICA DE SAÚDE SUMARE 3</t>
    </r>
  </si>
  <si>
    <t xml:space="preserve">PROJETO DE REFORMA E AMPLIAÇÃO UNIDADE BASICA DE SAÚDE SUMARE 3   - SÃO JOÃO DAS MISSÕES/MG </t>
  </si>
  <si>
    <t>PROJETO DE REFORMA E AMPLIAÇÃO UNIDADE BASICA DE SAÚDE SUMARE 3- SÃO JOÃO DAS MISSÕES/MG</t>
  </si>
  <si>
    <t>Data: 20/01/2026</t>
  </si>
  <si>
    <t>Valor: 275.518,57 Reias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</si>
</sst>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mmmm/yy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8"/>
      <color rgb="FF000000"/>
      <name val="CenturyGothic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b/>
      <sz val="14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2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0" fontId="12" fillId="16" borderId="5" applyNumberFormat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86">
    <xf numFmtId="0" fontId="0" fillId="0" borderId="0" xfId="0"/>
    <xf numFmtId="0" fontId="20" fillId="0" borderId="13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18" xfId="0" applyFont="1" applyBorder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0" fillId="0" borderId="25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0" fillId="0" borderId="23" xfId="0" applyNumberFormat="1" applyFont="1" applyBorder="1" applyAlignment="1">
      <alignment horizontal="center" vertical="center" wrapText="1"/>
    </xf>
    <xf numFmtId="10" fontId="2" fillId="0" borderId="2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0" fillId="0" borderId="0" xfId="0" applyFont="1" applyAlignment="1">
      <alignment horizontal="center"/>
    </xf>
    <xf numFmtId="49" fontId="21" fillId="0" borderId="10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21" fillId="0" borderId="10" xfId="0" applyNumberFormat="1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center"/>
    </xf>
    <xf numFmtId="10" fontId="20" fillId="0" borderId="23" xfId="0" applyNumberFormat="1" applyFont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49" fontId="22" fillId="24" borderId="10" xfId="0" applyNumberFormat="1" applyFont="1" applyFill="1" applyBorder="1" applyAlignment="1">
      <alignment vertical="center"/>
    </xf>
    <xf numFmtId="2" fontId="22" fillId="24" borderId="10" xfId="35" applyNumberFormat="1" applyFont="1" applyFill="1" applyBorder="1" applyAlignment="1">
      <alignment horizontal="center" vertical="center" wrapText="1"/>
    </xf>
    <xf numFmtId="2" fontId="22" fillId="24" borderId="10" xfId="0" applyNumberFormat="1" applyFont="1" applyFill="1" applyBorder="1" applyAlignment="1">
      <alignment horizontal="center" vertical="center" wrapText="1"/>
    </xf>
    <xf numFmtId="165" fontId="22" fillId="24" borderId="10" xfId="0" applyNumberFormat="1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49" fontId="21" fillId="24" borderId="10" xfId="0" applyNumberFormat="1" applyFont="1" applyFill="1" applyBorder="1" applyAlignment="1">
      <alignment horizontal="center" vertical="center" wrapText="1"/>
    </xf>
    <xf numFmtId="49" fontId="22" fillId="24" borderId="10" xfId="0" applyNumberFormat="1" applyFont="1" applyFill="1" applyBorder="1" applyAlignment="1">
      <alignment horizontal="center" vertical="center" wrapText="1"/>
    </xf>
    <xf numFmtId="2" fontId="21" fillId="24" borderId="10" xfId="0" applyNumberFormat="1" applyFont="1" applyFill="1" applyBorder="1" applyAlignment="1">
      <alignment horizontal="center" vertical="center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 wrapText="1"/>
    </xf>
    <xf numFmtId="2" fontId="21" fillId="0" borderId="0" xfId="0" applyNumberFormat="1" applyFont="1" applyAlignment="1">
      <alignment horizontal="center" wrapText="1"/>
    </xf>
    <xf numFmtId="165" fontId="21" fillId="0" borderId="0" xfId="0" applyNumberFormat="1" applyFont="1" applyAlignment="1">
      <alignment horizontal="center" wrapText="1"/>
    </xf>
    <xf numFmtId="165" fontId="22" fillId="25" borderId="25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4" fontId="20" fillId="0" borderId="25" xfId="0" applyNumberFormat="1" applyFont="1" applyBorder="1" applyAlignment="1">
      <alignment horizontal="center" wrapText="1"/>
    </xf>
    <xf numFmtId="4" fontId="20" fillId="0" borderId="21" xfId="0" applyNumberFormat="1" applyFont="1" applyBorder="1" applyAlignment="1">
      <alignment horizontal="center" wrapText="1"/>
    </xf>
    <xf numFmtId="0" fontId="20" fillId="0" borderId="18" xfId="0" applyFont="1" applyBorder="1"/>
    <xf numFmtId="0" fontId="20" fillId="0" borderId="0" xfId="0" applyFont="1"/>
    <xf numFmtId="0" fontId="2" fillId="0" borderId="18" xfId="0" applyFont="1" applyBorder="1"/>
    <xf numFmtId="0" fontId="2" fillId="0" borderId="0" xfId="0" applyFont="1"/>
    <xf numFmtId="0" fontId="21" fillId="0" borderId="1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2" fontId="21" fillId="0" borderId="24" xfId="0" applyNumberFormat="1" applyFont="1" applyBorder="1" applyAlignment="1">
      <alignment horizontal="center" vertical="center" wrapText="1"/>
    </xf>
    <xf numFmtId="165" fontId="21" fillId="0" borderId="24" xfId="0" applyNumberFormat="1" applyFont="1" applyBorder="1" applyAlignment="1">
      <alignment horizontal="center" vertical="center" wrapText="1"/>
    </xf>
    <xf numFmtId="165" fontId="22" fillId="25" borderId="20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1" fillId="0" borderId="28" xfId="0" applyFont="1" applyBorder="1" applyAlignment="1">
      <alignment horizontal="center" vertical="center"/>
    </xf>
    <xf numFmtId="166" fontId="32" fillId="0" borderId="27" xfId="0" applyNumberFormat="1" applyFont="1" applyBorder="1" applyAlignment="1">
      <alignment horizontal="center" vertical="center"/>
    </xf>
    <xf numFmtId="9" fontId="32" fillId="0" borderId="37" xfId="33" applyFont="1" applyBorder="1" applyAlignment="1">
      <alignment horizontal="center" vertical="center"/>
    </xf>
    <xf numFmtId="0" fontId="2" fillId="0" borderId="38" xfId="46" applyBorder="1"/>
    <xf numFmtId="0" fontId="2" fillId="0" borderId="39" xfId="46" applyBorder="1"/>
    <xf numFmtId="0" fontId="2" fillId="0" borderId="40" xfId="46" applyBorder="1"/>
    <xf numFmtId="0" fontId="2" fillId="0" borderId="44" xfId="46" applyBorder="1"/>
    <xf numFmtId="0" fontId="2" fillId="0" borderId="0" xfId="46"/>
    <xf numFmtId="0" fontId="2" fillId="0" borderId="45" xfId="46" applyBorder="1"/>
    <xf numFmtId="0" fontId="33" fillId="0" borderId="44" xfId="46" applyFont="1" applyBorder="1"/>
    <xf numFmtId="0" fontId="33" fillId="0" borderId="0" xfId="46" applyFont="1"/>
    <xf numFmtId="0" fontId="33" fillId="0" borderId="45" xfId="46" applyFont="1" applyBorder="1"/>
    <xf numFmtId="0" fontId="28" fillId="0" borderId="26" xfId="46" applyFont="1" applyBorder="1"/>
    <xf numFmtId="0" fontId="28" fillId="0" borderId="10" xfId="46" applyFont="1" applyBorder="1"/>
    <xf numFmtId="0" fontId="28" fillId="0" borderId="10" xfId="46" applyFont="1" applyBorder="1" applyAlignment="1">
      <alignment horizontal="center" vertical="center"/>
    </xf>
    <xf numFmtId="0" fontId="28" fillId="0" borderId="10" xfId="46" applyFont="1" applyBorder="1" applyAlignment="1">
      <alignment horizontal="center"/>
    </xf>
    <xf numFmtId="0" fontId="33" fillId="0" borderId="10" xfId="46" applyFont="1" applyBorder="1"/>
    <xf numFmtId="0" fontId="33" fillId="0" borderId="51" xfId="46" applyFont="1" applyBorder="1"/>
    <xf numFmtId="0" fontId="33" fillId="0" borderId="26" xfId="46" applyFont="1" applyBorder="1"/>
    <xf numFmtId="10" fontId="33" fillId="0" borderId="10" xfId="46" applyNumberFormat="1" applyFont="1" applyBorder="1"/>
    <xf numFmtId="10" fontId="28" fillId="28" borderId="10" xfId="46" applyNumberFormat="1" applyFont="1" applyFill="1" applyBorder="1"/>
    <xf numFmtId="0" fontId="0" fillId="0" borderId="45" xfId="0" applyBorder="1"/>
    <xf numFmtId="0" fontId="34" fillId="0" borderId="0" xfId="46" applyFont="1" applyAlignment="1">
      <alignment vertical="center"/>
    </xf>
    <xf numFmtId="0" fontId="34" fillId="0" borderId="45" xfId="46" applyFont="1" applyBorder="1" applyAlignment="1">
      <alignment vertical="center"/>
    </xf>
    <xf numFmtId="0" fontId="33" fillId="29" borderId="10" xfId="46" applyFont="1" applyFill="1" applyBorder="1"/>
    <xf numFmtId="0" fontId="28" fillId="0" borderId="26" xfId="46" applyFont="1" applyBorder="1" applyAlignment="1">
      <alignment horizontal="right"/>
    </xf>
    <xf numFmtId="10" fontId="20" fillId="29" borderId="54" xfId="46" applyNumberFormat="1" applyFont="1" applyFill="1" applyBorder="1"/>
    <xf numFmtId="10" fontId="28" fillId="29" borderId="54" xfId="46" applyNumberFormat="1" applyFont="1" applyFill="1" applyBorder="1"/>
    <xf numFmtId="0" fontId="33" fillId="0" borderId="44" xfId="46" applyFont="1" applyBorder="1" applyAlignment="1">
      <alignment vertical="top"/>
    </xf>
    <xf numFmtId="0" fontId="20" fillId="0" borderId="0" xfId="46" applyFont="1" applyAlignment="1">
      <alignment vertical="top"/>
    </xf>
    <xf numFmtId="0" fontId="2" fillId="0" borderId="42" xfId="46" applyBorder="1"/>
    <xf numFmtId="0" fontId="2" fillId="0" borderId="43" xfId="46" applyBorder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49" fontId="20" fillId="24" borderId="10" xfId="0" applyNumberFormat="1" applyFont="1" applyFill="1" applyBorder="1" applyAlignment="1">
      <alignment vertical="center"/>
    </xf>
    <xf numFmtId="0" fontId="2" fillId="0" borderId="40" xfId="45" applyBorder="1"/>
    <xf numFmtId="0" fontId="2" fillId="0" borderId="39" xfId="45" applyBorder="1"/>
    <xf numFmtId="0" fontId="2" fillId="0" borderId="45" xfId="45" applyBorder="1"/>
    <xf numFmtId="0" fontId="2" fillId="0" borderId="0" xfId="45"/>
    <xf numFmtId="0" fontId="20" fillId="25" borderId="26" xfId="45" applyFont="1" applyFill="1" applyBorder="1" applyAlignment="1">
      <alignment vertical="center"/>
    </xf>
    <xf numFmtId="0" fontId="21" fillId="0" borderId="45" xfId="45" applyFont="1" applyBorder="1"/>
    <xf numFmtId="0" fontId="21" fillId="0" borderId="0" xfId="45" applyFont="1"/>
    <xf numFmtId="49" fontId="20" fillId="25" borderId="26" xfId="45" applyNumberFormat="1" applyFont="1" applyFill="1" applyBorder="1" applyAlignment="1">
      <alignment vertical="center"/>
    </xf>
    <xf numFmtId="0" fontId="36" fillId="31" borderId="60" xfId="45" applyFont="1" applyFill="1" applyBorder="1" applyAlignment="1">
      <alignment horizontal="center" vertical="center"/>
    </xf>
    <xf numFmtId="0" fontId="37" fillId="0" borderId="0" xfId="45" applyFont="1"/>
    <xf numFmtId="0" fontId="37" fillId="32" borderId="62" xfId="45" applyFont="1" applyFill="1" applyBorder="1"/>
    <xf numFmtId="0" fontId="37" fillId="0" borderId="44" xfId="45" applyFont="1" applyBorder="1"/>
    <xf numFmtId="0" fontId="37" fillId="0" borderId="45" xfId="45" applyFont="1" applyBorder="1"/>
    <xf numFmtId="0" fontId="38" fillId="33" borderId="26" xfId="45" applyFont="1" applyFill="1" applyBorder="1" applyAlignment="1">
      <alignment horizontal="center" vertical="justify" wrapText="1"/>
    </xf>
    <xf numFmtId="0" fontId="39" fillId="33" borderId="17" xfId="45" applyFont="1" applyFill="1" applyBorder="1" applyAlignment="1">
      <alignment vertical="justify"/>
    </xf>
    <xf numFmtId="0" fontId="39" fillId="33" borderId="10" xfId="45" applyFont="1" applyFill="1" applyBorder="1" applyAlignment="1">
      <alignment vertical="justify"/>
    </xf>
    <xf numFmtId="0" fontId="39" fillId="33" borderId="10" xfId="45" applyFont="1" applyFill="1" applyBorder="1" applyAlignment="1">
      <alignment vertical="justify" wrapText="1"/>
    </xf>
    <xf numFmtId="0" fontId="39" fillId="33" borderId="10" xfId="45" applyFont="1" applyFill="1" applyBorder="1"/>
    <xf numFmtId="0" fontId="40" fillId="34" borderId="26" xfId="45" applyFont="1" applyFill="1" applyBorder="1"/>
    <xf numFmtId="0" fontId="40" fillId="34" borderId="12" xfId="45" applyFont="1" applyFill="1" applyBorder="1"/>
    <xf numFmtId="0" fontId="40" fillId="34" borderId="14" xfId="45" applyFont="1" applyFill="1" applyBorder="1"/>
    <xf numFmtId="0" fontId="37" fillId="34" borderId="0" xfId="45" applyFont="1" applyFill="1"/>
    <xf numFmtId="0" fontId="37" fillId="34" borderId="12" xfId="45" applyFont="1" applyFill="1" applyBorder="1" applyAlignment="1">
      <alignment horizontal="left"/>
    </xf>
    <xf numFmtId="0" fontId="37" fillId="34" borderId="16" xfId="45" applyFont="1" applyFill="1" applyBorder="1" applyAlignment="1">
      <alignment horizontal="center"/>
    </xf>
    <xf numFmtId="0" fontId="40" fillId="0" borderId="35" xfId="45" applyFont="1" applyBorder="1" applyAlignment="1">
      <alignment horizontal="center"/>
    </xf>
    <xf numFmtId="0" fontId="40" fillId="0" borderId="17" xfId="45" applyFont="1" applyBorder="1" applyAlignment="1">
      <alignment horizontal="center"/>
    </xf>
    <xf numFmtId="0" fontId="40" fillId="0" borderId="10" xfId="45" applyFont="1" applyBorder="1" applyAlignment="1">
      <alignment horizontal="center"/>
    </xf>
    <xf numFmtId="0" fontId="40" fillId="25" borderId="14" xfId="45" applyFont="1" applyFill="1" applyBorder="1" applyAlignment="1">
      <alignment horizontal="center" vertical="center" wrapText="1"/>
    </xf>
    <xf numFmtId="0" fontId="40" fillId="0" borderId="10" xfId="45" applyFont="1" applyBorder="1" applyAlignment="1">
      <alignment horizontal="center" vertical="center"/>
    </xf>
    <xf numFmtId="0" fontId="40" fillId="0" borderId="11" xfId="45" applyFont="1" applyBorder="1" applyAlignment="1">
      <alignment horizontal="center" vertical="center" wrapText="1"/>
    </xf>
    <xf numFmtId="0" fontId="40" fillId="0" borderId="27" xfId="45" applyFont="1" applyBorder="1" applyAlignment="1">
      <alignment horizontal="center"/>
    </xf>
    <xf numFmtId="4" fontId="37" fillId="25" borderId="12" xfId="45" applyNumberFormat="1" applyFont="1" applyFill="1" applyBorder="1" applyAlignment="1">
      <alignment horizontal="center" wrapText="1"/>
    </xf>
    <xf numFmtId="4" fontId="37" fillId="25" borderId="12" xfId="45" applyNumberFormat="1" applyFont="1" applyFill="1" applyBorder="1" applyAlignment="1">
      <alignment horizontal="center"/>
    </xf>
    <xf numFmtId="4" fontId="40" fillId="35" borderId="10" xfId="45" applyNumberFormat="1" applyFont="1" applyFill="1" applyBorder="1" applyAlignment="1">
      <alignment horizontal="center"/>
    </xf>
    <xf numFmtId="0" fontId="40" fillId="25" borderId="27" xfId="45" applyFont="1" applyFill="1" applyBorder="1" applyAlignment="1">
      <alignment horizontal="center"/>
    </xf>
    <xf numFmtId="0" fontId="40" fillId="0" borderId="10" xfId="45" applyFont="1" applyBorder="1" applyAlignment="1">
      <alignment horizontal="center" wrapText="1"/>
    </xf>
    <xf numFmtId="0" fontId="37" fillId="0" borderId="12" xfId="45" applyFont="1" applyBorder="1" applyAlignment="1">
      <alignment horizontal="center"/>
    </xf>
    <xf numFmtId="4" fontId="40" fillId="35" borderId="12" xfId="45" applyNumberFormat="1" applyFont="1" applyFill="1" applyBorder="1" applyAlignment="1">
      <alignment horizontal="center"/>
    </xf>
    <xf numFmtId="0" fontId="2" fillId="0" borderId="44" xfId="45" applyBorder="1"/>
    <xf numFmtId="0" fontId="40" fillId="25" borderId="44" xfId="45" applyFont="1" applyFill="1" applyBorder="1" applyAlignment="1">
      <alignment horizontal="right" vertical="center"/>
    </xf>
    <xf numFmtId="0" fontId="40" fillId="25" borderId="0" xfId="45" applyFont="1" applyFill="1" applyAlignment="1">
      <alignment horizontal="right" vertical="center"/>
    </xf>
    <xf numFmtId="0" fontId="40" fillId="25" borderId="45" xfId="45" applyFont="1" applyFill="1" applyBorder="1" applyAlignment="1">
      <alignment horizontal="center"/>
    </xf>
    <xf numFmtId="0" fontId="21" fillId="0" borderId="44" xfId="45" applyFont="1" applyBorder="1" applyAlignment="1">
      <alignment horizontal="left" vertical="center"/>
    </xf>
    <xf numFmtId="0" fontId="21" fillId="0" borderId="0" xfId="45" applyFont="1" applyAlignment="1">
      <alignment horizontal="left" vertical="center"/>
    </xf>
    <xf numFmtId="0" fontId="22" fillId="0" borderId="0" xfId="45" applyFont="1" applyAlignment="1">
      <alignment horizontal="center"/>
    </xf>
    <xf numFmtId="4" fontId="21" fillId="0" borderId="0" xfId="45" applyNumberFormat="1" applyFont="1" applyAlignment="1">
      <alignment horizontal="center"/>
    </xf>
    <xf numFmtId="2" fontId="21" fillId="0" borderId="0" xfId="45" applyNumberFormat="1" applyFont="1" applyAlignment="1">
      <alignment horizontal="center"/>
    </xf>
    <xf numFmtId="2" fontId="22" fillId="0" borderId="0" xfId="45" applyNumberFormat="1" applyFont="1" applyAlignment="1">
      <alignment horizontal="center" vertical="center" wrapText="1"/>
    </xf>
    <xf numFmtId="0" fontId="22" fillId="0" borderId="45" xfId="45" applyFont="1" applyBorder="1" applyAlignment="1">
      <alignment horizontal="center"/>
    </xf>
    <xf numFmtId="0" fontId="27" fillId="0" borderId="0" xfId="45" applyFont="1"/>
    <xf numFmtId="0" fontId="21" fillId="0" borderId="44" xfId="45" applyFont="1" applyBorder="1" applyAlignment="1">
      <alignment horizontal="center" vertical="center" wrapText="1"/>
    </xf>
    <xf numFmtId="0" fontId="41" fillId="0" borderId="0" xfId="45" applyFont="1" applyAlignment="1">
      <alignment horizontal="center" vertical="center"/>
    </xf>
    <xf numFmtId="0" fontId="21" fillId="0" borderId="0" xfId="45" applyFont="1" applyAlignment="1">
      <alignment horizontal="center" vertical="center"/>
    </xf>
    <xf numFmtId="0" fontId="21" fillId="0" borderId="45" xfId="45" applyFont="1" applyBorder="1" applyAlignment="1">
      <alignment horizontal="center" vertical="center"/>
    </xf>
    <xf numFmtId="0" fontId="42" fillId="0" borderId="44" xfId="45" applyFont="1" applyBorder="1" applyAlignment="1">
      <alignment vertical="center"/>
    </xf>
    <xf numFmtId="0" fontId="42" fillId="0" borderId="0" xfId="45" applyFont="1" applyAlignment="1">
      <alignment vertical="center"/>
    </xf>
    <xf numFmtId="0" fontId="27" fillId="0" borderId="45" xfId="45" applyFont="1" applyBorder="1"/>
    <xf numFmtId="0" fontId="27" fillId="0" borderId="44" xfId="45" applyFont="1" applyBorder="1"/>
    <xf numFmtId="4" fontId="27" fillId="0" borderId="45" xfId="45" applyNumberFormat="1" applyFont="1" applyBorder="1"/>
    <xf numFmtId="0" fontId="43" fillId="0" borderId="0" xfId="45" applyFont="1" applyAlignment="1">
      <alignment horizontal="center"/>
    </xf>
    <xf numFmtId="0" fontId="27" fillId="0" borderId="44" xfId="45" applyFont="1" applyBorder="1" applyAlignment="1">
      <alignment vertical="center"/>
    </xf>
    <xf numFmtId="0" fontId="27" fillId="0" borderId="0" xfId="45" applyFont="1" applyAlignment="1">
      <alignment vertical="center"/>
    </xf>
    <xf numFmtId="0" fontId="2" fillId="0" borderId="42" xfId="45" applyBorder="1"/>
    <xf numFmtId="0" fontId="2" fillId="0" borderId="41" xfId="45" applyBorder="1"/>
    <xf numFmtId="0" fontId="2" fillId="0" borderId="43" xfId="45" applyBorder="1"/>
    <xf numFmtId="0" fontId="39" fillId="33" borderId="0" xfId="45" applyFont="1" applyFill="1" applyAlignment="1">
      <alignment vertical="justify"/>
    </xf>
    <xf numFmtId="0" fontId="39" fillId="33" borderId="0" xfId="45" applyFont="1" applyFill="1" applyAlignment="1">
      <alignment vertical="justify" wrapText="1"/>
    </xf>
    <xf numFmtId="0" fontId="39" fillId="33" borderId="0" xfId="45" applyFont="1" applyFill="1"/>
    <xf numFmtId="0" fontId="40" fillId="25" borderId="12" xfId="45" applyFont="1" applyFill="1" applyBorder="1" applyAlignment="1">
      <alignment horizontal="center"/>
    </xf>
    <xf numFmtId="0" fontId="39" fillId="33" borderId="21" xfId="45" applyFont="1" applyFill="1" applyBorder="1" applyAlignment="1">
      <alignment vertical="justify"/>
    </xf>
    <xf numFmtId="0" fontId="39" fillId="33" borderId="15" xfId="45" applyFont="1" applyFill="1" applyBorder="1" applyAlignment="1">
      <alignment vertical="justify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32" fillId="0" borderId="44" xfId="46" applyFont="1" applyBorder="1"/>
    <xf numFmtId="166" fontId="2" fillId="0" borderId="33" xfId="0" applyNumberFormat="1" applyFont="1" applyBorder="1" applyAlignment="1">
      <alignment horizontal="center" vertical="center"/>
    </xf>
    <xf numFmtId="166" fontId="2" fillId="0" borderId="27" xfId="0" applyNumberFormat="1" applyFont="1" applyBorder="1" applyAlignment="1">
      <alignment horizontal="center" vertical="center"/>
    </xf>
    <xf numFmtId="0" fontId="39" fillId="33" borderId="44" xfId="45" applyFont="1" applyFill="1" applyBorder="1" applyAlignment="1">
      <alignment vertical="justify"/>
    </xf>
    <xf numFmtId="0" fontId="37" fillId="0" borderId="24" xfId="45" applyFont="1" applyBorder="1"/>
    <xf numFmtId="0" fontId="39" fillId="33" borderId="25" xfId="45" applyFont="1" applyFill="1" applyBorder="1" applyAlignment="1">
      <alignment vertical="justify"/>
    </xf>
    <xf numFmtId="165" fontId="47" fillId="37" borderId="10" xfId="0" applyNumberFormat="1" applyFont="1" applyFill="1" applyBorder="1" applyAlignment="1">
      <alignment horizontal="center" vertical="center" wrapText="1"/>
    </xf>
    <xf numFmtId="0" fontId="43" fillId="0" borderId="0" xfId="45" applyFont="1" applyAlignment="1">
      <alignment horizontal="center" vertical="center" wrapText="1"/>
    </xf>
    <xf numFmtId="165" fontId="47" fillId="26" borderId="10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7" fillId="26" borderId="12" xfId="0" applyFont="1" applyFill="1" applyBorder="1" applyAlignment="1">
      <alignment horizontal="right" vertical="center"/>
    </xf>
    <xf numFmtId="0" fontId="47" fillId="26" borderId="13" xfId="0" applyFont="1" applyFill="1" applyBorder="1" applyAlignment="1">
      <alignment horizontal="right" vertical="center"/>
    </xf>
    <xf numFmtId="0" fontId="47" fillId="26" borderId="17" xfId="0" applyFont="1" applyFill="1" applyBorder="1" applyAlignment="1">
      <alignment horizontal="right" vertical="center"/>
    </xf>
    <xf numFmtId="165" fontId="45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0" fillId="0" borderId="35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0" xfId="0" applyFont="1" applyAlignment="1">
      <alignment horizontal="center"/>
    </xf>
    <xf numFmtId="165" fontId="46" fillId="0" borderId="0" xfId="0" applyNumberFormat="1" applyFont="1" applyAlignment="1">
      <alignment horizontal="center"/>
    </xf>
    <xf numFmtId="0" fontId="20" fillId="37" borderId="13" xfId="0" applyFont="1" applyFill="1" applyBorder="1" applyAlignment="1">
      <alignment horizontal="center" vertical="center"/>
    </xf>
    <xf numFmtId="0" fontId="47" fillId="37" borderId="12" xfId="0" applyFont="1" applyFill="1" applyBorder="1" applyAlignment="1">
      <alignment horizontal="right" vertical="center"/>
    </xf>
    <xf numFmtId="0" fontId="47" fillId="37" borderId="13" xfId="0" applyFont="1" applyFill="1" applyBorder="1" applyAlignment="1">
      <alignment horizontal="right" vertical="center"/>
    </xf>
    <xf numFmtId="0" fontId="47" fillId="37" borderId="17" xfId="0" applyFont="1" applyFill="1" applyBorder="1" applyAlignment="1">
      <alignment horizontal="right" vertical="center"/>
    </xf>
    <xf numFmtId="0" fontId="30" fillId="27" borderId="38" xfId="0" applyFont="1" applyFill="1" applyBorder="1" applyAlignment="1">
      <alignment horizontal="center" vertical="center"/>
    </xf>
    <xf numFmtId="0" fontId="30" fillId="27" borderId="39" xfId="0" applyFont="1" applyFill="1" applyBorder="1" applyAlignment="1">
      <alignment horizontal="center" vertical="center"/>
    </xf>
    <xf numFmtId="0" fontId="30" fillId="27" borderId="40" xfId="0" applyFont="1" applyFill="1" applyBorder="1" applyAlignment="1">
      <alignment horizontal="center" vertical="center"/>
    </xf>
    <xf numFmtId="0" fontId="30" fillId="27" borderId="44" xfId="0" applyFont="1" applyFill="1" applyBorder="1" applyAlignment="1">
      <alignment horizontal="center" vertical="center"/>
    </xf>
    <xf numFmtId="0" fontId="30" fillId="27" borderId="0" xfId="0" applyFont="1" applyFill="1" applyAlignment="1">
      <alignment horizontal="center" vertical="center"/>
    </xf>
    <xf numFmtId="0" fontId="30" fillId="27" borderId="45" xfId="0" applyFont="1" applyFill="1" applyBorder="1" applyAlignment="1">
      <alignment horizontal="center" vertical="center"/>
    </xf>
    <xf numFmtId="0" fontId="30" fillId="27" borderId="41" xfId="0" applyFont="1" applyFill="1" applyBorder="1" applyAlignment="1">
      <alignment horizontal="center" vertical="center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0" fontId="2" fillId="0" borderId="30" xfId="33" applyNumberFormat="1" applyFont="1" applyBorder="1" applyAlignment="1">
      <alignment horizontal="center" vertical="center"/>
    </xf>
    <xf numFmtId="10" fontId="2" fillId="0" borderId="34" xfId="33" applyNumberFormat="1" applyFont="1" applyBorder="1" applyAlignment="1">
      <alignment horizontal="center" vertical="center"/>
    </xf>
    <xf numFmtId="10" fontId="2" fillId="0" borderId="46" xfId="33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0" fontId="31" fillId="0" borderId="3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7" fillId="25" borderId="35" xfId="45" applyFont="1" applyFill="1" applyBorder="1" applyAlignment="1">
      <alignment horizontal="left" vertical="center"/>
    </xf>
    <xf numFmtId="0" fontId="37" fillId="25" borderId="17" xfId="45" applyFont="1" applyFill="1" applyBorder="1" applyAlignment="1">
      <alignment horizontal="left" vertical="center"/>
    </xf>
    <xf numFmtId="0" fontId="38" fillId="33" borderId="10" xfId="45" applyFont="1" applyFill="1" applyBorder="1" applyAlignment="1">
      <alignment horizontal="left" vertical="justify"/>
    </xf>
    <xf numFmtId="0" fontId="38" fillId="33" borderId="27" xfId="45" applyFont="1" applyFill="1" applyBorder="1" applyAlignment="1">
      <alignment horizontal="left" vertical="justify"/>
    </xf>
    <xf numFmtId="0" fontId="37" fillId="34" borderId="14" xfId="45" applyFont="1" applyFill="1" applyBorder="1" applyAlignment="1">
      <alignment horizontal="left" vertical="justify" wrapText="1"/>
    </xf>
    <xf numFmtId="0" fontId="37" fillId="34" borderId="24" xfId="45" applyFont="1" applyFill="1" applyBorder="1" applyAlignment="1">
      <alignment horizontal="left" vertical="justify"/>
    </xf>
    <xf numFmtId="0" fontId="37" fillId="34" borderId="64" xfId="45" applyFont="1" applyFill="1" applyBorder="1" applyAlignment="1">
      <alignment horizontal="left" vertical="justify"/>
    </xf>
    <xf numFmtId="0" fontId="37" fillId="34" borderId="16" xfId="45" applyFont="1" applyFill="1" applyBorder="1" applyAlignment="1">
      <alignment horizontal="left" vertical="justify"/>
    </xf>
    <xf numFmtId="0" fontId="37" fillId="34" borderId="19" xfId="45" applyFont="1" applyFill="1" applyBorder="1" applyAlignment="1">
      <alignment horizontal="left" vertical="justify"/>
    </xf>
    <xf numFmtId="0" fontId="37" fillId="34" borderId="65" xfId="45" applyFont="1" applyFill="1" applyBorder="1" applyAlignment="1">
      <alignment horizontal="left" vertical="justify"/>
    </xf>
    <xf numFmtId="0" fontId="40" fillId="25" borderId="35" xfId="45" applyFont="1" applyFill="1" applyBorder="1" applyAlignment="1">
      <alignment horizontal="right" vertical="center"/>
    </xf>
    <xf numFmtId="0" fontId="40" fillId="25" borderId="13" xfId="45" applyFont="1" applyFill="1" applyBorder="1" applyAlignment="1">
      <alignment horizontal="right" vertical="center"/>
    </xf>
    <xf numFmtId="0" fontId="40" fillId="25" borderId="17" xfId="45" applyFont="1" applyFill="1" applyBorder="1" applyAlignment="1">
      <alignment horizontal="right" vertical="center"/>
    </xf>
    <xf numFmtId="0" fontId="37" fillId="34" borderId="14" xfId="45" applyFont="1" applyFill="1" applyBorder="1" applyAlignment="1">
      <alignment horizontal="left" vertical="center" wrapText="1"/>
    </xf>
    <xf numFmtId="0" fontId="37" fillId="34" borderId="24" xfId="45" applyFont="1" applyFill="1" applyBorder="1" applyAlignment="1">
      <alignment horizontal="left" vertical="center"/>
    </xf>
    <xf numFmtId="0" fontId="37" fillId="34" borderId="64" xfId="45" applyFont="1" applyFill="1" applyBorder="1" applyAlignment="1">
      <alignment horizontal="left" vertical="center"/>
    </xf>
    <xf numFmtId="0" fontId="37" fillId="34" borderId="16" xfId="45" applyFont="1" applyFill="1" applyBorder="1" applyAlignment="1">
      <alignment horizontal="left" vertical="center"/>
    </xf>
    <xf numFmtId="0" fontId="37" fillId="34" borderId="19" xfId="45" applyFont="1" applyFill="1" applyBorder="1" applyAlignment="1">
      <alignment horizontal="left" vertical="center"/>
    </xf>
    <xf numFmtId="0" fontId="37" fillId="34" borderId="65" xfId="45" applyFont="1" applyFill="1" applyBorder="1" applyAlignment="1">
      <alignment horizontal="left" vertical="center"/>
    </xf>
    <xf numFmtId="0" fontId="38" fillId="33" borderId="12" xfId="45" applyFont="1" applyFill="1" applyBorder="1" applyAlignment="1">
      <alignment horizontal="left" vertical="justify"/>
    </xf>
    <xf numFmtId="0" fontId="38" fillId="33" borderId="13" xfId="45" applyFont="1" applyFill="1" applyBorder="1" applyAlignment="1">
      <alignment horizontal="left" vertical="justify"/>
    </xf>
    <xf numFmtId="0" fontId="38" fillId="33" borderId="36" xfId="45" applyFont="1" applyFill="1" applyBorder="1" applyAlignment="1">
      <alignment horizontal="left" vertical="justify"/>
    </xf>
    <xf numFmtId="0" fontId="37" fillId="25" borderId="35" xfId="45" applyFont="1" applyFill="1" applyBorder="1" applyAlignment="1">
      <alignment horizontal="left" vertical="center" wrapText="1"/>
    </xf>
    <xf numFmtId="0" fontId="37" fillId="25" borderId="17" xfId="45" applyFont="1" applyFill="1" applyBorder="1" applyAlignment="1">
      <alignment horizontal="left" vertical="center" wrapText="1"/>
    </xf>
    <xf numFmtId="0" fontId="31" fillId="37" borderId="0" xfId="0" applyFont="1" applyFill="1" applyAlignment="1">
      <alignment horizontal="center" vertical="center"/>
    </xf>
    <xf numFmtId="0" fontId="31" fillId="37" borderId="45" xfId="0" applyFont="1" applyFill="1" applyBorder="1" applyAlignment="1">
      <alignment horizontal="center" vertical="center"/>
    </xf>
    <xf numFmtId="0" fontId="44" fillId="36" borderId="57" xfId="45" applyFont="1" applyFill="1" applyBorder="1" applyAlignment="1">
      <alignment horizontal="center" vertical="center"/>
    </xf>
    <xf numFmtId="0" fontId="44" fillId="36" borderId="58" xfId="45" applyFont="1" applyFill="1" applyBorder="1" applyAlignment="1">
      <alignment horizontal="center" vertical="center"/>
    </xf>
    <xf numFmtId="0" fontId="44" fillId="36" borderId="59" xfId="45" applyFont="1" applyFill="1" applyBorder="1" applyAlignment="1">
      <alignment horizontal="center" vertical="center"/>
    </xf>
    <xf numFmtId="0" fontId="44" fillId="36" borderId="26" xfId="45" applyFont="1" applyFill="1" applyBorder="1" applyAlignment="1">
      <alignment horizontal="center" vertical="center"/>
    </xf>
    <xf numFmtId="0" fontId="44" fillId="36" borderId="10" xfId="45" applyFont="1" applyFill="1" applyBorder="1" applyAlignment="1">
      <alignment horizontal="center" vertical="center"/>
    </xf>
    <xf numFmtId="0" fontId="44" fillId="36" borderId="27" xfId="45" applyFont="1" applyFill="1" applyBorder="1" applyAlignment="1">
      <alignment horizontal="center" vertical="center"/>
    </xf>
    <xf numFmtId="0" fontId="2" fillId="25" borderId="12" xfId="45" applyFill="1" applyBorder="1" applyAlignment="1">
      <alignment horizontal="left"/>
    </xf>
    <xf numFmtId="0" fontId="2" fillId="25" borderId="13" xfId="45" applyFill="1" applyBorder="1" applyAlignment="1">
      <alignment horizontal="left"/>
    </xf>
    <xf numFmtId="0" fontId="2" fillId="25" borderId="36" xfId="45" applyFill="1" applyBorder="1" applyAlignment="1">
      <alignment horizontal="left"/>
    </xf>
    <xf numFmtId="49" fontId="22" fillId="0" borderId="35" xfId="45" applyNumberFormat="1" applyFont="1" applyBorder="1" applyAlignment="1">
      <alignment horizontal="left" vertical="center"/>
    </xf>
    <xf numFmtId="49" fontId="22" fillId="0" borderId="13" xfId="45" applyNumberFormat="1" applyFont="1" applyBorder="1" applyAlignment="1">
      <alignment horizontal="left" vertical="center"/>
    </xf>
    <xf numFmtId="49" fontId="22" fillId="0" borderId="36" xfId="45" applyNumberFormat="1" applyFont="1" applyBorder="1" applyAlignment="1">
      <alignment horizontal="left" vertical="center"/>
    </xf>
    <xf numFmtId="0" fontId="36" fillId="31" borderId="61" xfId="45" applyFont="1" applyFill="1" applyBorder="1" applyAlignment="1">
      <alignment horizontal="left" vertical="center"/>
    </xf>
    <xf numFmtId="0" fontId="36" fillId="31" borderId="62" xfId="45" applyFont="1" applyFill="1" applyBorder="1" applyAlignment="1">
      <alignment horizontal="left" vertical="center"/>
    </xf>
    <xf numFmtId="0" fontId="36" fillId="31" borderId="63" xfId="45" applyFont="1" applyFill="1" applyBorder="1" applyAlignment="1">
      <alignment horizontal="left" vertical="center"/>
    </xf>
    <xf numFmtId="0" fontId="37" fillId="34" borderId="12" xfId="45" applyFont="1" applyFill="1" applyBorder="1" applyAlignment="1">
      <alignment horizontal="left" vertical="center" wrapText="1"/>
    </xf>
    <xf numFmtId="0" fontId="37" fillId="34" borderId="13" xfId="45" applyFont="1" applyFill="1" applyBorder="1" applyAlignment="1">
      <alignment horizontal="left" vertical="center" wrapText="1"/>
    </xf>
    <xf numFmtId="0" fontId="37" fillId="34" borderId="36" xfId="45" applyFont="1" applyFill="1" applyBorder="1" applyAlignment="1">
      <alignment horizontal="left" vertical="center" wrapText="1"/>
    </xf>
    <xf numFmtId="0" fontId="37" fillId="34" borderId="24" xfId="45" applyFont="1" applyFill="1" applyBorder="1" applyAlignment="1">
      <alignment horizontal="left" vertical="justify" wrapText="1"/>
    </xf>
    <xf numFmtId="0" fontId="37" fillId="34" borderId="64" xfId="45" applyFont="1" applyFill="1" applyBorder="1" applyAlignment="1">
      <alignment horizontal="left" vertical="justify" wrapText="1"/>
    </xf>
    <xf numFmtId="0" fontId="37" fillId="34" borderId="16" xfId="45" applyFont="1" applyFill="1" applyBorder="1" applyAlignment="1">
      <alignment horizontal="left" vertical="justify" wrapText="1"/>
    </xf>
    <xf numFmtId="0" fontId="37" fillId="34" borderId="19" xfId="45" applyFont="1" applyFill="1" applyBorder="1" applyAlignment="1">
      <alignment horizontal="left" vertical="justify" wrapText="1"/>
    </xf>
    <xf numFmtId="0" fontId="37" fillId="34" borderId="65" xfId="45" applyFont="1" applyFill="1" applyBorder="1" applyAlignment="1">
      <alignment horizontal="left" vertical="justify" wrapText="1"/>
    </xf>
    <xf numFmtId="0" fontId="37" fillId="34" borderId="12" xfId="45" applyFont="1" applyFill="1" applyBorder="1" applyAlignment="1">
      <alignment horizontal="left" vertical="justify"/>
    </xf>
    <xf numFmtId="0" fontId="37" fillId="34" borderId="13" xfId="45" applyFont="1" applyFill="1" applyBorder="1" applyAlignment="1">
      <alignment horizontal="left" vertical="justify"/>
    </xf>
    <xf numFmtId="0" fontId="37" fillId="34" borderId="36" xfId="45" applyFont="1" applyFill="1" applyBorder="1" applyAlignment="1">
      <alignment horizontal="left" vertical="justify"/>
    </xf>
    <xf numFmtId="0" fontId="43" fillId="0" borderId="24" xfId="45" applyFont="1" applyBorder="1" applyAlignment="1">
      <alignment horizontal="center" vertical="center" wrapText="1"/>
    </xf>
    <xf numFmtId="0" fontId="43" fillId="0" borderId="0" xfId="45" applyFont="1" applyAlignment="1">
      <alignment horizontal="center" vertical="center" wrapText="1"/>
    </xf>
    <xf numFmtId="0" fontId="43" fillId="0" borderId="19" xfId="45" applyFont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0" fontId="20" fillId="26" borderId="13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3" fillId="0" borderId="44" xfId="46" applyFont="1" applyBorder="1" applyAlignment="1">
      <alignment horizontal="center"/>
    </xf>
    <xf numFmtId="0" fontId="33" fillId="0" borderId="0" xfId="46" applyFont="1" applyAlignment="1">
      <alignment horizontal="center"/>
    </xf>
    <xf numFmtId="0" fontId="33" fillId="0" borderId="45" xfId="46" applyFont="1" applyBorder="1" applyAlignment="1">
      <alignment horizontal="center"/>
    </xf>
    <xf numFmtId="0" fontId="20" fillId="0" borderId="39" xfId="46" applyFont="1" applyBorder="1" applyAlignment="1">
      <alignment horizontal="center" vertical="center"/>
    </xf>
    <xf numFmtId="0" fontId="20" fillId="0" borderId="0" xfId="46" applyFont="1" applyAlignment="1">
      <alignment horizontal="center" vertical="center"/>
    </xf>
    <xf numFmtId="0" fontId="28" fillId="27" borderId="44" xfId="46" applyFont="1" applyFill="1" applyBorder="1" applyAlignment="1">
      <alignment horizontal="center"/>
    </xf>
    <xf numFmtId="0" fontId="28" fillId="27" borderId="0" xfId="46" applyFont="1" applyFill="1" applyAlignment="1">
      <alignment horizontal="center"/>
    </xf>
    <xf numFmtId="0" fontId="28" fillId="27" borderId="45" xfId="46" applyFont="1" applyFill="1" applyBorder="1" applyAlignment="1">
      <alignment horizontal="center"/>
    </xf>
    <xf numFmtId="0" fontId="32" fillId="0" borderId="44" xfId="46" applyFont="1" applyBorder="1" applyAlignment="1">
      <alignment horizontal="left"/>
    </xf>
    <xf numFmtId="0" fontId="32" fillId="0" borderId="0" xfId="46" applyFont="1" applyAlignment="1">
      <alignment horizontal="left"/>
    </xf>
    <xf numFmtId="0" fontId="33" fillId="0" borderId="10" xfId="46" applyFont="1" applyBorder="1" applyAlignment="1">
      <alignment horizontal="center"/>
    </xf>
    <xf numFmtId="0" fontId="28" fillId="0" borderId="38" xfId="46" applyFont="1" applyBorder="1" applyAlignment="1">
      <alignment horizontal="center" vertical="center"/>
    </xf>
    <xf numFmtId="0" fontId="28" fillId="0" borderId="41" xfId="46" applyFont="1" applyBorder="1" applyAlignment="1">
      <alignment horizontal="center" vertical="center"/>
    </xf>
    <xf numFmtId="10" fontId="28" fillId="0" borderId="52" xfId="46" applyNumberFormat="1" applyFont="1" applyBorder="1" applyAlignment="1">
      <alignment horizontal="center"/>
    </xf>
    <xf numFmtId="0" fontId="28" fillId="0" borderId="53" xfId="46" applyFont="1" applyBorder="1" applyAlignment="1">
      <alignment horizontal="center"/>
    </xf>
    <xf numFmtId="0" fontId="34" fillId="0" borderId="44" xfId="46" applyFont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8" fillId="0" borderId="44" xfId="46" applyFont="1" applyBorder="1" applyAlignment="1">
      <alignment horizontal="center" vertical="center"/>
    </xf>
    <xf numFmtId="0" fontId="28" fillId="0" borderId="30" xfId="46" applyFont="1" applyBorder="1" applyAlignment="1">
      <alignment horizontal="center"/>
    </xf>
    <xf numFmtId="0" fontId="28" fillId="0" borderId="32" xfId="46" applyFont="1" applyBorder="1" applyAlignment="1">
      <alignment horizontal="center"/>
    </xf>
    <xf numFmtId="0" fontId="28" fillId="0" borderId="0" xfId="46" applyFont="1" applyAlignment="1">
      <alignment horizontal="center" vertical="center"/>
    </xf>
    <xf numFmtId="0" fontId="33" fillId="0" borderId="44" xfId="46" applyFont="1" applyBorder="1" applyAlignment="1">
      <alignment horizontal="left"/>
    </xf>
    <xf numFmtId="0" fontId="33" fillId="0" borderId="0" xfId="46" applyFont="1" applyAlignment="1">
      <alignment horizontal="left"/>
    </xf>
    <xf numFmtId="0" fontId="33" fillId="0" borderId="18" xfId="46" applyFont="1" applyBorder="1" applyAlignment="1">
      <alignment horizontal="left"/>
    </xf>
    <xf numFmtId="0" fontId="33" fillId="0" borderId="45" xfId="46" applyFont="1" applyBorder="1" applyAlignment="1">
      <alignment horizontal="left"/>
    </xf>
    <xf numFmtId="0" fontId="20" fillId="30" borderId="44" xfId="46" applyFont="1" applyFill="1" applyBorder="1" applyAlignment="1">
      <alignment horizontal="center"/>
    </xf>
    <xf numFmtId="0" fontId="20" fillId="30" borderId="0" xfId="46" applyFont="1" applyFill="1" applyAlignment="1">
      <alignment horizontal="center"/>
    </xf>
    <xf numFmtId="0" fontId="20" fillId="30" borderId="45" xfId="46" applyFont="1" applyFill="1" applyBorder="1" applyAlignment="1">
      <alignment horizontal="center"/>
    </xf>
    <xf numFmtId="0" fontId="33" fillId="29" borderId="38" xfId="46" applyFont="1" applyFill="1" applyBorder="1" applyAlignment="1">
      <alignment horizontal="center"/>
    </xf>
    <xf numFmtId="0" fontId="33" fillId="29" borderId="39" xfId="46" applyFont="1" applyFill="1" applyBorder="1" applyAlignment="1">
      <alignment horizontal="center"/>
    </xf>
    <xf numFmtId="0" fontId="33" fillId="29" borderId="40" xfId="46" applyFont="1" applyFill="1" applyBorder="1" applyAlignment="1">
      <alignment horizontal="center"/>
    </xf>
    <xf numFmtId="0" fontId="28" fillId="29" borderId="41" xfId="46" applyFont="1" applyFill="1" applyBorder="1" applyAlignment="1">
      <alignment horizontal="center"/>
    </xf>
    <xf numFmtId="0" fontId="28" fillId="29" borderId="42" xfId="46" applyFont="1" applyFill="1" applyBorder="1" applyAlignment="1">
      <alignment horizontal="center"/>
    </xf>
    <xf numFmtId="0" fontId="28" fillId="29" borderId="43" xfId="46" applyFont="1" applyFill="1" applyBorder="1" applyAlignment="1">
      <alignment horizontal="center"/>
    </xf>
    <xf numFmtId="0" fontId="33" fillId="0" borderId="55" xfId="46" applyFont="1" applyBorder="1" applyAlignment="1">
      <alignment horizontal="left"/>
    </xf>
    <xf numFmtId="0" fontId="33" fillId="0" borderId="19" xfId="46" applyFont="1" applyBorder="1" applyAlignment="1">
      <alignment horizontal="left"/>
    </xf>
    <xf numFmtId="0" fontId="2" fillId="0" borderId="55" xfId="46" applyBorder="1" applyAlignment="1">
      <alignment horizontal="center"/>
    </xf>
    <xf numFmtId="0" fontId="2" fillId="0" borderId="19" xfId="46" applyBorder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56" xfId="46" applyFont="1" applyBorder="1" applyAlignment="1">
      <alignment horizontal="center" vertical="top"/>
    </xf>
    <xf numFmtId="0" fontId="20" fillId="0" borderId="24" xfId="46" applyFont="1" applyBorder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" fillId="0" borderId="44" xfId="46" applyBorder="1" applyAlignment="1">
      <alignment horizontal="center"/>
    </xf>
    <xf numFmtId="0" fontId="2" fillId="0" borderId="0" xfId="46" applyAlignment="1">
      <alignment horizont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41" xfId="46" applyBorder="1" applyAlignment="1">
      <alignment horizontal="center"/>
    </xf>
    <xf numFmtId="0" fontId="2" fillId="0" borderId="42" xfId="46" applyBorder="1" applyAlignment="1">
      <alignment horizontal="center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2" xfId="45" xr:uid="{603A6CBF-3980-4E1B-9D44-28A156E88D7C}"/>
    <cellStyle name="Normal 8" xfId="46" xr:uid="{BA1898A4-2835-4682-BEF3-916C38890903}"/>
    <cellStyle name="Nota" xfId="32" builtinId="10" customBuiltin="1"/>
    <cellStyle name="Porcentagem" xfId="33" builtinId="5"/>
    <cellStyle name="Ruim" xfId="30" builtinId="27" customBuiltin="1"/>
    <cellStyle name="Saída" xfId="34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  <cellStyle name="Vírgula" xfId="35" builtinId="3"/>
    <cellStyle name="Vírgula 4" xfId="44" xr:uid="{00000000-0005-0000-0000-00002C000000}"/>
  </cellStyles>
  <dxfs count="21"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2</xdr:col>
      <xdr:colOff>362165</xdr:colOff>
      <xdr:row>3</xdr:row>
      <xdr:rowOff>0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48BCC3AE-2EBD-4C8F-9B57-C77BF396F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47849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403860</xdr:colOff>
      <xdr:row>0</xdr:row>
      <xdr:rowOff>15240</xdr:rowOff>
    </xdr:from>
    <xdr:to>
      <xdr:col>8</xdr:col>
      <xdr:colOff>1009865</xdr:colOff>
      <xdr:row>3</xdr:row>
      <xdr:rowOff>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25051C1F-14A5-41E8-810D-70582C92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5920" y="15240"/>
          <a:ext cx="1478495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1401887</xdr:colOff>
      <xdr:row>0</xdr:row>
      <xdr:rowOff>43544</xdr:rowOff>
    </xdr:from>
    <xdr:to>
      <xdr:col>9</xdr:col>
      <xdr:colOff>1000639</xdr:colOff>
      <xdr:row>5</xdr:row>
      <xdr:rowOff>195942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C8898DBA-5056-4F18-A900-26B456E8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0487" y="43544"/>
          <a:ext cx="1492866" cy="1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502023</xdr:colOff>
      <xdr:row>0</xdr:row>
      <xdr:rowOff>8965</xdr:rowOff>
    </xdr:from>
    <xdr:to>
      <xdr:col>7</xdr:col>
      <xdr:colOff>1147482</xdr:colOff>
      <xdr:row>0</xdr:row>
      <xdr:rowOff>869576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941ADAE9-7D7E-4025-A18B-33F3CAE0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8611" y="8965"/>
          <a:ext cx="1613647" cy="86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17929</xdr:colOff>
      <xdr:row>0</xdr:row>
      <xdr:rowOff>62752</xdr:rowOff>
    </xdr:from>
    <xdr:to>
      <xdr:col>1</xdr:col>
      <xdr:colOff>1156447</xdr:colOff>
      <xdr:row>0</xdr:row>
      <xdr:rowOff>887505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D2DC9477-7B8C-447D-ABC6-F4642486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" y="62752"/>
          <a:ext cx="1613647" cy="824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yago\Desktop\PLANILHA%20MULTIPLA%20CAIXA\PLANILHA%20M&#218;LTIPLA%20V3.0.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hosp.%20ag%20magalh&#227;es%20-%20hidros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SSERVER01\Document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e\COMPARTILHAMENTO\Users\Pc\Desktop\Amplia&#231;&#227;o%20das%20enfermarias%20rev.%2002-07-2015\PLANILHA\Users\Assomasul04\Documents\ARQUITETURA\PREFEITURA%20DE%20MUNDO%20NOVO\Mundo%20novo\OR&#199;AMENTOS\OR&#199;AMENTO%20RENATO%20-%20MUNDO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DFT%20Projetos/PROJETOS/SERRANIA/PROJETOS/PRA&#199;A/PROJETO%20PRACA%20SETE%20ORELHAS/PLANILHA%20M+&#220;LTIPLA%202.3%20-%20RAND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WINDOWS\Profiles\Marcelo\Desktop\Documentos%20Marcelo\GERAL\serranb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orca-hosp%20ag%20magalh&#198;es%20elet-ambul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peconstrucoes\c\Meus%20documentos\Amir\CV160_05\Anexos\Meus%20documentos\download\MEUS%20DOCUMENTOS%20DE%20FRANCISCO%20NOVAES\MEUS%20DOCUMENTOS-OR&#199;AMENTOS\DBF%20-%20SECTMA-SEC.EDUC-ARARIPINA-CENTRO%20TECNOL&#211;GICO%20DE%20EDUCA&#199;&#195;O%20PROFISSIONAL%20DE%20ARARIPINA\ORCA\OR021296.XLS?B0CA42CE" TargetMode="External"/><Relationship Id="rId1" Type="http://schemas.openxmlformats.org/officeDocument/2006/relationships/externalLinkPath" Target="file:///\\B0CA42CE\OR021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Documents%20and%20Settings\angel\Meus%20documentos\Carneiro\FORTIM;%20VARADOURO;%20%20ESTACION.%20VARAD.%20FIM\FORTIM%20MONUMENTA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\drive_d%20(d)\Documents%20and%20Settings\angel\Meus%20documentos\Past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Meus%20documentos\download\MEUS%20DOCUMENTOS%20DE%20FRANCISCO%20NOVAES\MEUS%20DOCUMENTOS-OR&#199;AMENTOS\DBF%20-%20SECTMA-SEC.EDUC-ARARIPINA-CENTRO%20TECNOL&#211;GICO%20DE%20EDUCA&#199;&#195;O%20PROFISSIONAL%20DE%20ARARIPINA\ORCA\OR0212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1">
          <cell r="J1" t="str">
            <v>PM</v>
          </cell>
        </row>
        <row r="2">
          <cell r="J2" t="str">
            <v>v3.0.5</v>
          </cell>
        </row>
        <row r="3">
          <cell r="O3">
            <v>1</v>
          </cell>
        </row>
        <row r="4">
          <cell r="O4">
            <v>1</v>
          </cell>
        </row>
      </sheetData>
      <sheetData sheetId="1">
        <row r="2"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F4" t="str">
            <v>OGU</v>
          </cell>
          <cell r="J4" t="str">
            <v>Equipamentos comunitários</v>
          </cell>
        </row>
        <row r="5">
          <cell r="F5" t="str">
            <v>Prefeitura Municipal de São João das Missões</v>
          </cell>
          <cell r="J5" t="str">
            <v>Pavimentação</v>
          </cell>
        </row>
        <row r="6">
          <cell r="F6" t="str">
            <v>São João das Missões-MG</v>
          </cell>
          <cell r="J6" t="str">
            <v xml:space="preserve">Drenagem </v>
          </cell>
        </row>
        <row r="7">
          <cell r="F7" t="str">
            <v>107157511</v>
          </cell>
          <cell r="J7" t="str">
            <v>Abastecimento de água</v>
          </cell>
        </row>
        <row r="8">
          <cell r="F8" t="str">
            <v>902238/2020</v>
          </cell>
          <cell r="J8" t="str">
            <v>Esgotamento sanitário</v>
          </cell>
        </row>
        <row r="9">
          <cell r="J9" t="str">
            <v>Energia elétrica e iluminação pública</v>
          </cell>
        </row>
        <row r="10">
          <cell r="J10" t="str">
            <v>Coleta e tratamento de resíduos sólidos</v>
          </cell>
        </row>
        <row r="11">
          <cell r="J11" t="str">
            <v xml:space="preserve">Contenção e estabilização de encostas </v>
          </cell>
        </row>
        <row r="12">
          <cell r="J12" t="str">
            <v>Regularização fundiária</v>
          </cell>
        </row>
        <row r="13"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F16" t="str">
            <v>Pavimentação do Parque de exposição</v>
          </cell>
          <cell r="J16" t="str">
            <v>Instrumentos e ações em planejamento e gestão pública</v>
          </cell>
        </row>
        <row r="17">
          <cell r="J17" t="str">
            <v>Ações complementares às obras</v>
          </cell>
        </row>
        <row r="18">
          <cell r="F18" t="str">
            <v>DESONERADO</v>
          </cell>
          <cell r="J18" t="str">
            <v>Gerenciamento</v>
          </cell>
        </row>
        <row r="19">
          <cell r="J19" t="str">
            <v>Trabalho social</v>
          </cell>
        </row>
        <row r="22">
          <cell r="F22" t="str">
            <v>Tyago Cardoso de Moura Souza</v>
          </cell>
        </row>
        <row r="23">
          <cell r="F23" t="str">
            <v>197.434/D</v>
          </cell>
        </row>
        <row r="24">
          <cell r="F24" t="str">
            <v>1420200000006294654</v>
          </cell>
        </row>
        <row r="50">
          <cell r="F50" t="str">
            <v>Tyago Cardoso de Moura Souza</v>
          </cell>
        </row>
        <row r="51">
          <cell r="F51" t="str">
            <v>Engenheiro Civil</v>
          </cell>
        </row>
        <row r="52">
          <cell r="F52" t="str">
            <v>197.434/D</v>
          </cell>
        </row>
        <row r="53">
          <cell r="F53" t="str">
            <v>1420200000006294654</v>
          </cell>
        </row>
      </sheetData>
      <sheetData sheetId="2"/>
      <sheetData sheetId="3"/>
      <sheetData sheetId="4">
        <row r="8">
          <cell r="F8" t="str">
            <v>'[Referência 05-2020.xls]Banco'!$a5:$a$65536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LOTE</v>
          </cell>
          <cell r="X15">
            <v>0</v>
          </cell>
          <cell r="Z15" t="str">
            <v/>
          </cell>
          <cell r="AA15">
            <v>0</v>
          </cell>
          <cell r="AB15">
            <v>0</v>
          </cell>
        </row>
        <row r="16">
          <cell r="X16">
            <v>0</v>
          </cell>
          <cell r="Z16" t="str">
            <v/>
          </cell>
          <cell r="AA16">
            <v>0</v>
          </cell>
          <cell r="AB16">
            <v>0</v>
          </cell>
        </row>
        <row r="17">
          <cell r="X17">
            <v>0</v>
          </cell>
          <cell r="Z17" t="str">
            <v/>
          </cell>
          <cell r="AA17">
            <v>0</v>
          </cell>
          <cell r="AB17">
            <v>0</v>
          </cell>
        </row>
        <row r="18">
          <cell r="X18">
            <v>0</v>
          </cell>
          <cell r="Z18" t="str">
            <v/>
          </cell>
          <cell r="AA18">
            <v>0</v>
          </cell>
          <cell r="AB18">
            <v>0</v>
          </cell>
        </row>
        <row r="19">
          <cell r="X19">
            <v>0</v>
          </cell>
          <cell r="Z19" t="str">
            <v/>
          </cell>
          <cell r="AA19">
            <v>0</v>
          </cell>
          <cell r="AB19">
            <v>0</v>
          </cell>
        </row>
        <row r="20">
          <cell r="X20">
            <v>0</v>
          </cell>
          <cell r="Z20" t="str">
            <v/>
          </cell>
          <cell r="AA20">
            <v>0</v>
          </cell>
          <cell r="AB20">
            <v>0</v>
          </cell>
        </row>
        <row r="21">
          <cell r="X21">
            <v>0</v>
          </cell>
          <cell r="Z21" t="str">
            <v/>
          </cell>
          <cell r="AA21">
            <v>0</v>
          </cell>
          <cell r="AB21">
            <v>0</v>
          </cell>
        </row>
        <row r="22">
          <cell r="X22">
            <v>0</v>
          </cell>
          <cell r="Z22" t="str">
            <v/>
          </cell>
          <cell r="AA22">
            <v>0</v>
          </cell>
          <cell r="AB22">
            <v>0</v>
          </cell>
        </row>
        <row r="23">
          <cell r="X23">
            <v>0</v>
          </cell>
          <cell r="Z23" t="str">
            <v/>
          </cell>
          <cell r="AA23">
            <v>0</v>
          </cell>
          <cell r="AB23">
            <v>0</v>
          </cell>
        </row>
        <row r="24">
          <cell r="X24">
            <v>0</v>
          </cell>
          <cell r="Z24" t="str">
            <v/>
          </cell>
          <cell r="AA24">
            <v>0</v>
          </cell>
          <cell r="AB24">
            <v>0</v>
          </cell>
        </row>
        <row r="25">
          <cell r="X25">
            <v>0</v>
          </cell>
          <cell r="Z25" t="str">
            <v/>
          </cell>
          <cell r="AA25">
            <v>0</v>
          </cell>
          <cell r="AB25">
            <v>0</v>
          </cell>
        </row>
        <row r="26">
          <cell r="X26">
            <v>0</v>
          </cell>
          <cell r="Z26" t="str">
            <v/>
          </cell>
          <cell r="AA26">
            <v>0</v>
          </cell>
          <cell r="AB26">
            <v>0</v>
          </cell>
        </row>
        <row r="27">
          <cell r="X27">
            <v>0</v>
          </cell>
          <cell r="Z27" t="str">
            <v/>
          </cell>
          <cell r="AA27">
            <v>0</v>
          </cell>
          <cell r="AB27">
            <v>0</v>
          </cell>
        </row>
        <row r="28">
          <cell r="X28">
            <v>0</v>
          </cell>
          <cell r="Z28" t="str">
            <v/>
          </cell>
          <cell r="AA28">
            <v>0</v>
          </cell>
          <cell r="AB28">
            <v>0</v>
          </cell>
        </row>
        <row r="29">
          <cell r="X29">
            <v>0</v>
          </cell>
          <cell r="Z29" t="str">
            <v/>
          </cell>
          <cell r="AA29">
            <v>0</v>
          </cell>
          <cell r="AB29">
            <v>0</v>
          </cell>
        </row>
        <row r="30">
          <cell r="X30">
            <v>0</v>
          </cell>
          <cell r="Z30" t="str">
            <v/>
          </cell>
          <cell r="AA30">
            <v>0</v>
          </cell>
          <cell r="AB30">
            <v>0</v>
          </cell>
        </row>
        <row r="31">
          <cell r="X31">
            <v>0</v>
          </cell>
          <cell r="Z31" t="str">
            <v/>
          </cell>
          <cell r="AA31">
            <v>0</v>
          </cell>
          <cell r="AB31">
            <v>0</v>
          </cell>
        </row>
        <row r="32">
          <cell r="X32">
            <v>0</v>
          </cell>
          <cell r="Z32" t="str">
            <v/>
          </cell>
          <cell r="AA32">
            <v>0</v>
          </cell>
          <cell r="AB32">
            <v>0</v>
          </cell>
        </row>
        <row r="33">
          <cell r="X33">
            <v>0</v>
          </cell>
          <cell r="Z33" t="str">
            <v/>
          </cell>
          <cell r="AA33">
            <v>0</v>
          </cell>
          <cell r="AB33">
            <v>0</v>
          </cell>
        </row>
        <row r="34">
          <cell r="X34">
            <v>0</v>
          </cell>
          <cell r="Z34" t="str">
            <v/>
          </cell>
          <cell r="AA34">
            <v>0</v>
          </cell>
          <cell r="AB34">
            <v>0</v>
          </cell>
        </row>
        <row r="35">
          <cell r="X35">
            <v>0</v>
          </cell>
          <cell r="Z35" t="str">
            <v/>
          </cell>
          <cell r="AA35">
            <v>0</v>
          </cell>
          <cell r="AB35">
            <v>0</v>
          </cell>
        </row>
        <row r="36">
          <cell r="X36">
            <v>0</v>
          </cell>
          <cell r="Z36" t="str">
            <v/>
          </cell>
          <cell r="AA36">
            <v>0</v>
          </cell>
          <cell r="AB36">
            <v>0</v>
          </cell>
        </row>
        <row r="37">
          <cell r="X37">
            <v>0</v>
          </cell>
          <cell r="Z37" t="str">
            <v/>
          </cell>
          <cell r="AA37">
            <v>0</v>
          </cell>
          <cell r="AB37">
            <v>0</v>
          </cell>
        </row>
        <row r="38">
          <cell r="X38">
            <v>0</v>
          </cell>
          <cell r="Z38" t="str">
            <v/>
          </cell>
          <cell r="AA38">
            <v>0</v>
          </cell>
          <cell r="AB38">
            <v>0</v>
          </cell>
        </row>
        <row r="39">
          <cell r="X39">
            <v>0</v>
          </cell>
          <cell r="Z39" t="str">
            <v/>
          </cell>
          <cell r="AA39">
            <v>0</v>
          </cell>
          <cell r="AB39">
            <v>0</v>
          </cell>
        </row>
        <row r="40">
          <cell r="X40">
            <v>0</v>
          </cell>
          <cell r="Z40" t="str">
            <v/>
          </cell>
          <cell r="AA40">
            <v>0</v>
          </cell>
          <cell r="AB40">
            <v>0</v>
          </cell>
        </row>
        <row r="41">
          <cell r="X41">
            <v>0</v>
          </cell>
          <cell r="Z41" t="str">
            <v/>
          </cell>
          <cell r="AA41">
            <v>0</v>
          </cell>
          <cell r="AB41">
            <v>0</v>
          </cell>
        </row>
        <row r="42">
          <cell r="X42">
            <v>0</v>
          </cell>
          <cell r="Z42" t="str">
            <v/>
          </cell>
          <cell r="AA42">
            <v>0</v>
          </cell>
          <cell r="AB42">
            <v>0</v>
          </cell>
        </row>
        <row r="43">
          <cell r="X43">
            <v>0</v>
          </cell>
          <cell r="Z43" t="str">
            <v/>
          </cell>
          <cell r="AA43">
            <v>0</v>
          </cell>
          <cell r="AB43">
            <v>0</v>
          </cell>
        </row>
        <row r="44">
          <cell r="X44">
            <v>0</v>
          </cell>
          <cell r="Z44" t="str">
            <v/>
          </cell>
          <cell r="AA44">
            <v>0</v>
          </cell>
          <cell r="AB44">
            <v>0</v>
          </cell>
        </row>
        <row r="45">
          <cell r="X45">
            <v>0</v>
          </cell>
          <cell r="Z45" t="str">
            <v/>
          </cell>
          <cell r="AA45">
            <v>0</v>
          </cell>
          <cell r="AB45">
            <v>0</v>
          </cell>
        </row>
        <row r="46">
          <cell r="X46">
            <v>0</v>
          </cell>
          <cell r="Z46" t="str">
            <v/>
          </cell>
          <cell r="AA46">
            <v>0</v>
          </cell>
          <cell r="AB46">
            <v>0</v>
          </cell>
        </row>
        <row r="47">
          <cell r="X47">
            <v>0</v>
          </cell>
          <cell r="Z47" t="str">
            <v/>
          </cell>
          <cell r="AA47">
            <v>0</v>
          </cell>
          <cell r="AB47">
            <v>0</v>
          </cell>
        </row>
        <row r="48">
          <cell r="X48">
            <v>0</v>
          </cell>
          <cell r="Z48" t="str">
            <v/>
          </cell>
          <cell r="AA48">
            <v>0</v>
          </cell>
          <cell r="AB48">
            <v>0</v>
          </cell>
        </row>
        <row r="49">
          <cell r="X49">
            <v>0</v>
          </cell>
          <cell r="Z49" t="str">
            <v/>
          </cell>
          <cell r="AA49">
            <v>0</v>
          </cell>
          <cell r="AB49">
            <v>0</v>
          </cell>
        </row>
        <row r="50">
          <cell r="X50">
            <v>0</v>
          </cell>
          <cell r="Z50" t="str">
            <v/>
          </cell>
          <cell r="AA50">
            <v>0</v>
          </cell>
          <cell r="AB50">
            <v>0</v>
          </cell>
        </row>
        <row r="51">
          <cell r="X51">
            <v>0</v>
          </cell>
          <cell r="Z51" t="str">
            <v/>
          </cell>
          <cell r="AA51">
            <v>0</v>
          </cell>
          <cell r="AB51">
            <v>0</v>
          </cell>
        </row>
        <row r="52">
          <cell r="X52">
            <v>0</v>
          </cell>
          <cell r="Z52" t="str">
            <v/>
          </cell>
          <cell r="AA52">
            <v>0</v>
          </cell>
          <cell r="AB52">
            <v>0</v>
          </cell>
        </row>
        <row r="53">
          <cell r="X53">
            <v>0</v>
          </cell>
          <cell r="Z53" t="str">
            <v/>
          </cell>
          <cell r="AA53">
            <v>0</v>
          </cell>
          <cell r="AB53">
            <v>0</v>
          </cell>
        </row>
        <row r="54">
          <cell r="X54">
            <v>0</v>
          </cell>
          <cell r="Z54" t="str">
            <v/>
          </cell>
          <cell r="AA54">
            <v>0</v>
          </cell>
          <cell r="AB54">
            <v>0</v>
          </cell>
        </row>
        <row r="55">
          <cell r="X55">
            <v>0</v>
          </cell>
          <cell r="Z55" t="str">
            <v/>
          </cell>
          <cell r="AA55">
            <v>0</v>
          </cell>
          <cell r="AB55">
            <v>0</v>
          </cell>
        </row>
        <row r="56">
          <cell r="X56">
            <v>0</v>
          </cell>
          <cell r="Z56" t="str">
            <v/>
          </cell>
          <cell r="AA56">
            <v>0</v>
          </cell>
          <cell r="AB56">
            <v>0</v>
          </cell>
        </row>
        <row r="57">
          <cell r="X57">
            <v>0</v>
          </cell>
          <cell r="Z57" t="str">
            <v/>
          </cell>
          <cell r="AA57">
            <v>0</v>
          </cell>
          <cell r="AB57">
            <v>0</v>
          </cell>
        </row>
        <row r="58">
          <cell r="X58">
            <v>0</v>
          </cell>
          <cell r="Z58" t="str">
            <v/>
          </cell>
          <cell r="AA58">
            <v>0</v>
          </cell>
          <cell r="AB58">
            <v>0</v>
          </cell>
        </row>
        <row r="59">
          <cell r="X59">
            <v>0</v>
          </cell>
          <cell r="Z59" t="str">
            <v/>
          </cell>
          <cell r="AA59">
            <v>0</v>
          </cell>
          <cell r="AB59">
            <v>0</v>
          </cell>
        </row>
        <row r="60">
          <cell r="X60">
            <v>0</v>
          </cell>
          <cell r="Z60" t="str">
            <v/>
          </cell>
          <cell r="AA60">
            <v>0</v>
          </cell>
          <cell r="AB60">
            <v>0</v>
          </cell>
        </row>
        <row r="61">
          <cell r="X61">
            <v>0</v>
          </cell>
          <cell r="Z61" t="str">
            <v/>
          </cell>
          <cell r="AA61">
            <v>0</v>
          </cell>
          <cell r="AB61">
            <v>0</v>
          </cell>
        </row>
        <row r="62">
          <cell r="X62">
            <v>0</v>
          </cell>
          <cell r="Z62" t="str">
            <v/>
          </cell>
          <cell r="AA62">
            <v>0</v>
          </cell>
          <cell r="AB62">
            <v>0</v>
          </cell>
        </row>
        <row r="63">
          <cell r="X63">
            <v>0</v>
          </cell>
          <cell r="Z63" t="str">
            <v/>
          </cell>
          <cell r="AA63">
            <v>0</v>
          </cell>
          <cell r="AB63">
            <v>0</v>
          </cell>
        </row>
        <row r="64">
          <cell r="X64">
            <v>0</v>
          </cell>
          <cell r="Z64" t="str">
            <v/>
          </cell>
          <cell r="AA64">
            <v>0</v>
          </cell>
          <cell r="AB64">
            <v>0</v>
          </cell>
        </row>
        <row r="65">
          <cell r="X65">
            <v>0</v>
          </cell>
          <cell r="Z65" t="str">
            <v/>
          </cell>
          <cell r="AA65">
            <v>0</v>
          </cell>
          <cell r="AB65">
            <v>0</v>
          </cell>
        </row>
        <row r="66">
          <cell r="X66">
            <v>0</v>
          </cell>
          <cell r="Z66" t="str">
            <v/>
          </cell>
          <cell r="AA66">
            <v>0</v>
          </cell>
          <cell r="AB66">
            <v>0</v>
          </cell>
        </row>
        <row r="67">
          <cell r="X67">
            <v>0</v>
          </cell>
          <cell r="Z67" t="str">
            <v/>
          </cell>
          <cell r="AA67">
            <v>0</v>
          </cell>
          <cell r="AB67">
            <v>0</v>
          </cell>
        </row>
        <row r="68">
          <cell r="X68">
            <v>0</v>
          </cell>
          <cell r="Z68" t="str">
            <v/>
          </cell>
          <cell r="AA68">
            <v>0</v>
          </cell>
          <cell r="AB68">
            <v>0</v>
          </cell>
        </row>
        <row r="69">
          <cell r="X69">
            <v>0</v>
          </cell>
          <cell r="Z69" t="str">
            <v/>
          </cell>
          <cell r="AA69">
            <v>0</v>
          </cell>
          <cell r="AB69">
            <v>0</v>
          </cell>
        </row>
        <row r="70">
          <cell r="X70">
            <v>0</v>
          </cell>
          <cell r="Z70" t="str">
            <v/>
          </cell>
          <cell r="AA70">
            <v>0</v>
          </cell>
          <cell r="AB70">
            <v>0</v>
          </cell>
        </row>
        <row r="71">
          <cell r="X71">
            <v>0</v>
          </cell>
          <cell r="Z71" t="str">
            <v/>
          </cell>
          <cell r="AA71">
            <v>0</v>
          </cell>
          <cell r="AB71">
            <v>0</v>
          </cell>
        </row>
        <row r="72">
          <cell r="X72">
            <v>0</v>
          </cell>
          <cell r="Z72" t="str">
            <v/>
          </cell>
          <cell r="AA72">
            <v>0</v>
          </cell>
          <cell r="AB72">
            <v>0</v>
          </cell>
        </row>
        <row r="73">
          <cell r="X73">
            <v>0</v>
          </cell>
          <cell r="Z73" t="str">
            <v/>
          </cell>
          <cell r="AA73">
            <v>0</v>
          </cell>
          <cell r="AB73">
            <v>0</v>
          </cell>
        </row>
        <row r="74">
          <cell r="X74">
            <v>0</v>
          </cell>
          <cell r="Z74" t="str">
            <v/>
          </cell>
          <cell r="AA74">
            <v>0</v>
          </cell>
          <cell r="AB74">
            <v>0</v>
          </cell>
        </row>
        <row r="75">
          <cell r="X75">
            <v>0</v>
          </cell>
          <cell r="Z75" t="str">
            <v/>
          </cell>
          <cell r="AA75">
            <v>0</v>
          </cell>
          <cell r="AB75">
            <v>0</v>
          </cell>
        </row>
        <row r="76">
          <cell r="X76">
            <v>0</v>
          </cell>
          <cell r="Z76" t="str">
            <v/>
          </cell>
          <cell r="AA76">
            <v>0</v>
          </cell>
          <cell r="AB76">
            <v>0</v>
          </cell>
        </row>
        <row r="77">
          <cell r="X77">
            <v>0</v>
          </cell>
          <cell r="Z77" t="str">
            <v/>
          </cell>
          <cell r="AA77">
            <v>0</v>
          </cell>
          <cell r="AB77">
            <v>0</v>
          </cell>
        </row>
        <row r="78">
          <cell r="X78">
            <v>0</v>
          </cell>
          <cell r="Z78" t="str">
            <v/>
          </cell>
          <cell r="AA78">
            <v>0</v>
          </cell>
          <cell r="AB78">
            <v>0</v>
          </cell>
        </row>
        <row r="79">
          <cell r="X79">
            <v>0</v>
          </cell>
          <cell r="Z79" t="str">
            <v/>
          </cell>
          <cell r="AA79">
            <v>0</v>
          </cell>
          <cell r="AB79">
            <v>0</v>
          </cell>
        </row>
        <row r="80">
          <cell r="X80">
            <v>0</v>
          </cell>
          <cell r="Z80" t="str">
            <v/>
          </cell>
          <cell r="AA80">
            <v>0</v>
          </cell>
          <cell r="AB80">
            <v>0</v>
          </cell>
        </row>
        <row r="81">
          <cell r="X81">
            <v>0</v>
          </cell>
          <cell r="Z81" t="str">
            <v/>
          </cell>
          <cell r="AA81">
            <v>0</v>
          </cell>
          <cell r="AB81">
            <v>0</v>
          </cell>
        </row>
        <row r="82">
          <cell r="X82">
            <v>0</v>
          </cell>
          <cell r="Z82" t="str">
            <v/>
          </cell>
          <cell r="AA82">
            <v>0</v>
          </cell>
          <cell r="AB82">
            <v>0</v>
          </cell>
        </row>
        <row r="83">
          <cell r="X83">
            <v>0</v>
          </cell>
          <cell r="Z83" t="str">
            <v/>
          </cell>
          <cell r="AA83">
            <v>0</v>
          </cell>
          <cell r="AB83">
            <v>0</v>
          </cell>
        </row>
        <row r="84">
          <cell r="X84">
            <v>0</v>
          </cell>
          <cell r="Z84" t="str">
            <v/>
          </cell>
          <cell r="AA84">
            <v>0</v>
          </cell>
          <cell r="AB84">
            <v>0</v>
          </cell>
        </row>
        <row r="85">
          <cell r="X85">
            <v>0</v>
          </cell>
          <cell r="Z85" t="str">
            <v/>
          </cell>
          <cell r="AA85">
            <v>0</v>
          </cell>
          <cell r="AB85">
            <v>0</v>
          </cell>
        </row>
        <row r="86">
          <cell r="X86">
            <v>0</v>
          </cell>
          <cell r="Z86" t="str">
            <v/>
          </cell>
          <cell r="AA86">
            <v>0</v>
          </cell>
          <cell r="AB86">
            <v>0</v>
          </cell>
        </row>
        <row r="87">
          <cell r="X87">
            <v>0</v>
          </cell>
          <cell r="Z87" t="str">
            <v/>
          </cell>
          <cell r="AA87">
            <v>0</v>
          </cell>
          <cell r="AB87">
            <v>0</v>
          </cell>
        </row>
        <row r="88">
          <cell r="X88">
            <v>0</v>
          </cell>
          <cell r="Z88" t="str">
            <v/>
          </cell>
          <cell r="AA88">
            <v>0</v>
          </cell>
          <cell r="AB88">
            <v>0</v>
          </cell>
        </row>
        <row r="89">
          <cell r="X89">
            <v>0</v>
          </cell>
          <cell r="Z89" t="str">
            <v/>
          </cell>
          <cell r="AA89">
            <v>0</v>
          </cell>
          <cell r="AB89">
            <v>0</v>
          </cell>
        </row>
        <row r="90">
          <cell r="X90">
            <v>0</v>
          </cell>
          <cell r="Z90" t="str">
            <v/>
          </cell>
          <cell r="AA90">
            <v>0</v>
          </cell>
          <cell r="AB90">
            <v>0</v>
          </cell>
        </row>
        <row r="91">
          <cell r="X91">
            <v>0</v>
          </cell>
          <cell r="Z91" t="str">
            <v/>
          </cell>
          <cell r="AA91">
            <v>0</v>
          </cell>
          <cell r="AB91">
            <v>0</v>
          </cell>
        </row>
        <row r="92">
          <cell r="X92">
            <v>0</v>
          </cell>
          <cell r="Z92" t="str">
            <v/>
          </cell>
          <cell r="AA92">
            <v>0</v>
          </cell>
          <cell r="AB92">
            <v>0</v>
          </cell>
        </row>
        <row r="93">
          <cell r="X93">
            <v>0</v>
          </cell>
          <cell r="Z93" t="str">
            <v/>
          </cell>
          <cell r="AA93">
            <v>0</v>
          </cell>
          <cell r="AB93">
            <v>0</v>
          </cell>
        </row>
        <row r="94">
          <cell r="X94">
            <v>0</v>
          </cell>
          <cell r="Z94" t="str">
            <v/>
          </cell>
          <cell r="AA94">
            <v>0</v>
          </cell>
          <cell r="AB94">
            <v>0</v>
          </cell>
        </row>
        <row r="95">
          <cell r="X95">
            <v>0</v>
          </cell>
          <cell r="Z95" t="str">
            <v/>
          </cell>
          <cell r="AA95">
            <v>0</v>
          </cell>
          <cell r="AB95">
            <v>0</v>
          </cell>
        </row>
        <row r="96">
          <cell r="X96">
            <v>0</v>
          </cell>
          <cell r="Z96" t="str">
            <v/>
          </cell>
          <cell r="AA96">
            <v>0</v>
          </cell>
          <cell r="AB96">
            <v>0</v>
          </cell>
        </row>
        <row r="97">
          <cell r="X97">
            <v>0</v>
          </cell>
          <cell r="Z97" t="str">
            <v/>
          </cell>
          <cell r="AA97">
            <v>0</v>
          </cell>
          <cell r="AB97">
            <v>0</v>
          </cell>
        </row>
        <row r="98">
          <cell r="X98">
            <v>0</v>
          </cell>
          <cell r="Z98" t="str">
            <v/>
          </cell>
          <cell r="AA98">
            <v>0</v>
          </cell>
          <cell r="AB98">
            <v>0</v>
          </cell>
        </row>
        <row r="99">
          <cell r="X99">
            <v>0</v>
          </cell>
          <cell r="Z99" t="str">
            <v/>
          </cell>
          <cell r="AA99">
            <v>0</v>
          </cell>
          <cell r="AB99">
            <v>0</v>
          </cell>
        </row>
        <row r="100">
          <cell r="X100">
            <v>0</v>
          </cell>
          <cell r="Z100" t="str">
            <v/>
          </cell>
          <cell r="AA100">
            <v>0</v>
          </cell>
          <cell r="AB100">
            <v>0</v>
          </cell>
        </row>
        <row r="101">
          <cell r="X101">
            <v>0</v>
          </cell>
          <cell r="Z101" t="str">
            <v/>
          </cell>
          <cell r="AA101">
            <v>0</v>
          </cell>
          <cell r="AB101">
            <v>0</v>
          </cell>
        </row>
        <row r="102">
          <cell r="X102">
            <v>0</v>
          </cell>
          <cell r="Z102" t="str">
            <v/>
          </cell>
          <cell r="AA102">
            <v>0</v>
          </cell>
          <cell r="AB102">
            <v>0</v>
          </cell>
        </row>
        <row r="103">
          <cell r="X103">
            <v>0</v>
          </cell>
          <cell r="Z103" t="str">
            <v/>
          </cell>
          <cell r="AA103">
            <v>0</v>
          </cell>
          <cell r="AB103">
            <v>0</v>
          </cell>
        </row>
        <row r="104">
          <cell r="X104">
            <v>0</v>
          </cell>
          <cell r="Z104" t="str">
            <v/>
          </cell>
          <cell r="AA104">
            <v>0</v>
          </cell>
          <cell r="AB104">
            <v>0</v>
          </cell>
        </row>
        <row r="105">
          <cell r="X105">
            <v>0</v>
          </cell>
          <cell r="Z105" t="str">
            <v/>
          </cell>
          <cell r="AA105">
            <v>0</v>
          </cell>
          <cell r="AB105">
            <v>0</v>
          </cell>
        </row>
        <row r="106">
          <cell r="X106">
            <v>0</v>
          </cell>
          <cell r="Z106" t="str">
            <v/>
          </cell>
          <cell r="AA106">
            <v>0</v>
          </cell>
          <cell r="AB106">
            <v>0</v>
          </cell>
        </row>
        <row r="107">
          <cell r="X107">
            <v>0</v>
          </cell>
          <cell r="Z107" t="str">
            <v/>
          </cell>
          <cell r="AA107">
            <v>0</v>
          </cell>
          <cell r="AB107">
            <v>0</v>
          </cell>
        </row>
        <row r="108">
          <cell r="X108">
            <v>0</v>
          </cell>
          <cell r="Z108" t="str">
            <v/>
          </cell>
          <cell r="AA108">
            <v>0</v>
          </cell>
          <cell r="AB108">
            <v>0</v>
          </cell>
        </row>
        <row r="109">
          <cell r="X109">
            <v>0</v>
          </cell>
          <cell r="Z109" t="str">
            <v/>
          </cell>
          <cell r="AA109">
            <v>0</v>
          </cell>
          <cell r="AB109">
            <v>0</v>
          </cell>
        </row>
        <row r="110">
          <cell r="X110">
            <v>0</v>
          </cell>
          <cell r="Z110" t="str">
            <v/>
          </cell>
          <cell r="AA110">
            <v>0</v>
          </cell>
          <cell r="AB110">
            <v>0</v>
          </cell>
        </row>
        <row r="111">
          <cell r="X111">
            <v>0</v>
          </cell>
          <cell r="Z111" t="str">
            <v/>
          </cell>
          <cell r="AA111">
            <v>0</v>
          </cell>
          <cell r="AB111">
            <v>0</v>
          </cell>
        </row>
        <row r="112">
          <cell r="X112">
            <v>0</v>
          </cell>
          <cell r="Z112" t="str">
            <v/>
          </cell>
          <cell r="AA112">
            <v>0</v>
          </cell>
          <cell r="AB112">
            <v>0</v>
          </cell>
        </row>
        <row r="113">
          <cell r="X113">
            <v>0</v>
          </cell>
          <cell r="Z113" t="str">
            <v/>
          </cell>
          <cell r="AA113">
            <v>0</v>
          </cell>
          <cell r="AB113">
            <v>0</v>
          </cell>
        </row>
        <row r="114">
          <cell r="X114">
            <v>0</v>
          </cell>
          <cell r="Z114" t="str">
            <v/>
          </cell>
          <cell r="AA114">
            <v>0</v>
          </cell>
          <cell r="AB114">
            <v>0</v>
          </cell>
        </row>
        <row r="115">
          <cell r="X115">
            <v>0</v>
          </cell>
          <cell r="Z115" t="str">
            <v/>
          </cell>
          <cell r="AA115">
            <v>0</v>
          </cell>
          <cell r="AB115">
            <v>0</v>
          </cell>
        </row>
        <row r="116">
          <cell r="X116">
            <v>0</v>
          </cell>
          <cell r="Z116" t="str">
            <v/>
          </cell>
          <cell r="AA116">
            <v>0</v>
          </cell>
          <cell r="AB116">
            <v>0</v>
          </cell>
        </row>
        <row r="117">
          <cell r="X117">
            <v>0</v>
          </cell>
          <cell r="Z117" t="str">
            <v/>
          </cell>
          <cell r="AA117">
            <v>0</v>
          </cell>
          <cell r="AB117">
            <v>0</v>
          </cell>
        </row>
        <row r="118">
          <cell r="X118">
            <v>0</v>
          </cell>
          <cell r="Z118" t="str">
            <v/>
          </cell>
          <cell r="AA118">
            <v>0</v>
          </cell>
          <cell r="AB118">
            <v>0</v>
          </cell>
        </row>
        <row r="119">
          <cell r="X119">
            <v>0</v>
          </cell>
          <cell r="Z119" t="str">
            <v/>
          </cell>
          <cell r="AA119">
            <v>0</v>
          </cell>
          <cell r="AB119">
            <v>0</v>
          </cell>
        </row>
        <row r="120">
          <cell r="X120">
            <v>0</v>
          </cell>
          <cell r="Z120" t="str">
            <v/>
          </cell>
          <cell r="AA120">
            <v>0</v>
          </cell>
          <cell r="AB120">
            <v>0</v>
          </cell>
        </row>
        <row r="121">
          <cell r="X121">
            <v>0</v>
          </cell>
          <cell r="Z121" t="str">
            <v/>
          </cell>
          <cell r="AA121">
            <v>0</v>
          </cell>
          <cell r="AB121">
            <v>0</v>
          </cell>
        </row>
        <row r="122">
          <cell r="X122">
            <v>0</v>
          </cell>
          <cell r="Z122" t="str">
            <v/>
          </cell>
          <cell r="AA122">
            <v>0</v>
          </cell>
          <cell r="AB122">
            <v>0</v>
          </cell>
        </row>
        <row r="123">
          <cell r="X123">
            <v>0</v>
          </cell>
          <cell r="Z123" t="str">
            <v/>
          </cell>
          <cell r="AA123">
            <v>0</v>
          </cell>
          <cell r="AB123">
            <v>0</v>
          </cell>
        </row>
        <row r="124">
          <cell r="X124">
            <v>0</v>
          </cell>
          <cell r="Z124" t="str">
            <v/>
          </cell>
          <cell r="AA124">
            <v>0</v>
          </cell>
          <cell r="AB124">
            <v>0</v>
          </cell>
        </row>
        <row r="125">
          <cell r="X125">
            <v>0</v>
          </cell>
          <cell r="Z125" t="str">
            <v/>
          </cell>
          <cell r="AA125">
            <v>0</v>
          </cell>
          <cell r="AB125">
            <v>0</v>
          </cell>
        </row>
        <row r="126">
          <cell r="X126">
            <v>0</v>
          </cell>
          <cell r="Z126" t="str">
            <v/>
          </cell>
          <cell r="AA126">
            <v>0</v>
          </cell>
          <cell r="AB126">
            <v>0</v>
          </cell>
        </row>
        <row r="127">
          <cell r="X127">
            <v>0</v>
          </cell>
          <cell r="Z127" t="str">
            <v/>
          </cell>
          <cell r="AA127">
            <v>0</v>
          </cell>
          <cell r="AB127">
            <v>0</v>
          </cell>
        </row>
        <row r="128">
          <cell r="X128">
            <v>0</v>
          </cell>
          <cell r="Z128" t="str">
            <v/>
          </cell>
          <cell r="AA128">
            <v>0</v>
          </cell>
          <cell r="AB128">
            <v>0</v>
          </cell>
        </row>
        <row r="129">
          <cell r="X129">
            <v>0</v>
          </cell>
          <cell r="Z129" t="str">
            <v/>
          </cell>
          <cell r="AA129">
            <v>0</v>
          </cell>
          <cell r="AB129">
            <v>0</v>
          </cell>
        </row>
        <row r="130">
          <cell r="X130">
            <v>0</v>
          </cell>
          <cell r="Z130" t="str">
            <v/>
          </cell>
          <cell r="AA130">
            <v>0</v>
          </cell>
          <cell r="AB130">
            <v>0</v>
          </cell>
        </row>
        <row r="131">
          <cell r="X131">
            <v>0</v>
          </cell>
          <cell r="Z131" t="str">
            <v/>
          </cell>
          <cell r="AA131">
            <v>0</v>
          </cell>
          <cell r="AB131">
            <v>0</v>
          </cell>
        </row>
        <row r="132">
          <cell r="X132">
            <v>0</v>
          </cell>
          <cell r="Z132" t="str">
            <v/>
          </cell>
          <cell r="AA132">
            <v>0</v>
          </cell>
          <cell r="AB132">
            <v>0</v>
          </cell>
        </row>
        <row r="133">
          <cell r="X133">
            <v>0</v>
          </cell>
          <cell r="Z133" t="str">
            <v/>
          </cell>
          <cell r="AA133">
            <v>0</v>
          </cell>
          <cell r="AB133">
            <v>0</v>
          </cell>
        </row>
        <row r="134">
          <cell r="X134">
            <v>0</v>
          </cell>
          <cell r="Z134" t="str">
            <v/>
          </cell>
          <cell r="AA134">
            <v>0</v>
          </cell>
          <cell r="AB134">
            <v>0</v>
          </cell>
        </row>
        <row r="135">
          <cell r="X135">
            <v>0</v>
          </cell>
          <cell r="Z135" t="str">
            <v/>
          </cell>
          <cell r="AA135">
            <v>0</v>
          </cell>
          <cell r="AB135">
            <v>0</v>
          </cell>
        </row>
        <row r="136">
          <cell r="X136">
            <v>0</v>
          </cell>
          <cell r="Z136" t="str">
            <v/>
          </cell>
          <cell r="AA136">
            <v>0</v>
          </cell>
          <cell r="AB136">
            <v>0</v>
          </cell>
        </row>
        <row r="137">
          <cell r="X137">
            <v>0</v>
          </cell>
          <cell r="Z137" t="str">
            <v/>
          </cell>
          <cell r="AA137">
            <v>0</v>
          </cell>
          <cell r="AB137">
            <v>0</v>
          </cell>
        </row>
        <row r="138">
          <cell r="X138">
            <v>0</v>
          </cell>
          <cell r="Z138" t="str">
            <v/>
          </cell>
          <cell r="AA138">
            <v>0</v>
          </cell>
          <cell r="AB138">
            <v>0</v>
          </cell>
        </row>
        <row r="139">
          <cell r="X139">
            <v>0</v>
          </cell>
          <cell r="Z139" t="str">
            <v/>
          </cell>
          <cell r="AA139">
            <v>0</v>
          </cell>
          <cell r="AB139">
            <v>0</v>
          </cell>
        </row>
        <row r="140">
          <cell r="X140">
            <v>0</v>
          </cell>
          <cell r="Z140" t="str">
            <v/>
          </cell>
          <cell r="AA140">
            <v>0</v>
          </cell>
          <cell r="AB140">
            <v>0</v>
          </cell>
        </row>
        <row r="141">
          <cell r="X141">
            <v>0</v>
          </cell>
          <cell r="Z141" t="str">
            <v/>
          </cell>
          <cell r="AA141">
            <v>0</v>
          </cell>
          <cell r="AB141">
            <v>0</v>
          </cell>
        </row>
        <row r="142">
          <cell r="X142">
            <v>0</v>
          </cell>
          <cell r="Z142" t="str">
            <v/>
          </cell>
          <cell r="AA142">
            <v>0</v>
          </cell>
          <cell r="AB142">
            <v>0</v>
          </cell>
        </row>
        <row r="143">
          <cell r="X143">
            <v>0</v>
          </cell>
          <cell r="Z143" t="str">
            <v/>
          </cell>
          <cell r="AA143">
            <v>0</v>
          </cell>
          <cell r="AB143">
            <v>0</v>
          </cell>
        </row>
        <row r="144">
          <cell r="X144">
            <v>0</v>
          </cell>
          <cell r="Z144" t="str">
            <v/>
          </cell>
          <cell r="AA144">
            <v>0</v>
          </cell>
          <cell r="AB144">
            <v>0</v>
          </cell>
        </row>
        <row r="145">
          <cell r="X145">
            <v>0</v>
          </cell>
          <cell r="Z145" t="str">
            <v/>
          </cell>
          <cell r="AA145">
            <v>0</v>
          </cell>
          <cell r="AB145">
            <v>0</v>
          </cell>
        </row>
        <row r="146">
          <cell r="X146">
            <v>0</v>
          </cell>
          <cell r="Z146" t="str">
            <v/>
          </cell>
          <cell r="AA146">
            <v>0</v>
          </cell>
          <cell r="AB146">
            <v>0</v>
          </cell>
        </row>
        <row r="147">
          <cell r="X147">
            <v>0</v>
          </cell>
          <cell r="Z147" t="str">
            <v/>
          </cell>
          <cell r="AA147">
            <v>0</v>
          </cell>
          <cell r="AB147">
            <v>0</v>
          </cell>
        </row>
        <row r="148">
          <cell r="X148">
            <v>0</v>
          </cell>
          <cell r="Z148" t="str">
            <v/>
          </cell>
          <cell r="AA148">
            <v>0</v>
          </cell>
          <cell r="AB148">
            <v>0</v>
          </cell>
        </row>
        <row r="149">
          <cell r="X149">
            <v>0</v>
          </cell>
          <cell r="Z149" t="str">
            <v/>
          </cell>
          <cell r="AA149">
            <v>0</v>
          </cell>
          <cell r="AB149">
            <v>0</v>
          </cell>
        </row>
        <row r="150">
          <cell r="X150">
            <v>0</v>
          </cell>
          <cell r="Z150" t="str">
            <v/>
          </cell>
          <cell r="AA150">
            <v>0</v>
          </cell>
          <cell r="AB150">
            <v>0</v>
          </cell>
        </row>
        <row r="151">
          <cell r="X151">
            <v>0</v>
          </cell>
          <cell r="Z151" t="str">
            <v/>
          </cell>
          <cell r="AA151">
            <v>0</v>
          </cell>
          <cell r="AB151">
            <v>0</v>
          </cell>
        </row>
        <row r="152">
          <cell r="X152">
            <v>0</v>
          </cell>
          <cell r="Z152" t="str">
            <v/>
          </cell>
          <cell r="AA152">
            <v>0</v>
          </cell>
          <cell r="AB152">
            <v>0</v>
          </cell>
        </row>
        <row r="153">
          <cell r="X153">
            <v>0</v>
          </cell>
          <cell r="Z153" t="str">
            <v/>
          </cell>
          <cell r="AA153">
            <v>0</v>
          </cell>
          <cell r="AB153">
            <v>0</v>
          </cell>
        </row>
        <row r="154">
          <cell r="X154">
            <v>0</v>
          </cell>
          <cell r="Z154" t="str">
            <v/>
          </cell>
          <cell r="AA154">
            <v>0</v>
          </cell>
          <cell r="AB154">
            <v>0</v>
          </cell>
        </row>
        <row r="155">
          <cell r="X155">
            <v>0</v>
          </cell>
          <cell r="Z155" t="str">
            <v/>
          </cell>
          <cell r="AA155">
            <v>0</v>
          </cell>
          <cell r="AB155">
            <v>0</v>
          </cell>
        </row>
        <row r="156">
          <cell r="X156">
            <v>0</v>
          </cell>
          <cell r="Z156" t="str">
            <v/>
          </cell>
          <cell r="AA156">
            <v>0</v>
          </cell>
          <cell r="AB156">
            <v>0</v>
          </cell>
        </row>
        <row r="157">
          <cell r="X157">
            <v>0</v>
          </cell>
          <cell r="Z157" t="str">
            <v/>
          </cell>
          <cell r="AA157">
            <v>0</v>
          </cell>
          <cell r="AB157">
            <v>0</v>
          </cell>
        </row>
        <row r="158">
          <cell r="X158">
            <v>0</v>
          </cell>
          <cell r="Z158" t="str">
            <v/>
          </cell>
          <cell r="AA158">
            <v>0</v>
          </cell>
          <cell r="AB158">
            <v>0</v>
          </cell>
        </row>
        <row r="159">
          <cell r="X159">
            <v>0</v>
          </cell>
          <cell r="Z159" t="str">
            <v/>
          </cell>
          <cell r="AA159">
            <v>0</v>
          </cell>
          <cell r="AB159">
            <v>0</v>
          </cell>
        </row>
        <row r="160">
          <cell r="X160">
            <v>0</v>
          </cell>
          <cell r="Z160" t="str">
            <v/>
          </cell>
          <cell r="AA160">
            <v>0</v>
          </cell>
          <cell r="AB160">
            <v>0</v>
          </cell>
        </row>
        <row r="161">
          <cell r="X161">
            <v>0</v>
          </cell>
          <cell r="Z161" t="str">
            <v/>
          </cell>
          <cell r="AA161">
            <v>0</v>
          </cell>
          <cell r="AB161">
            <v>0</v>
          </cell>
        </row>
        <row r="162">
          <cell r="X162">
            <v>0</v>
          </cell>
          <cell r="Z162" t="str">
            <v/>
          </cell>
          <cell r="AA162">
            <v>0</v>
          </cell>
          <cell r="AB162">
            <v>0</v>
          </cell>
        </row>
        <row r="163">
          <cell r="X163">
            <v>0</v>
          </cell>
          <cell r="Z163" t="str">
            <v/>
          </cell>
          <cell r="AA163">
            <v>0</v>
          </cell>
          <cell r="AB163">
            <v>0</v>
          </cell>
        </row>
        <row r="164">
          <cell r="X164">
            <v>0</v>
          </cell>
          <cell r="Z164" t="str">
            <v/>
          </cell>
          <cell r="AA164">
            <v>0</v>
          </cell>
          <cell r="AB164">
            <v>0</v>
          </cell>
        </row>
        <row r="165">
          <cell r="X165">
            <v>0</v>
          </cell>
          <cell r="Z165" t="str">
            <v/>
          </cell>
          <cell r="AA165">
            <v>0</v>
          </cell>
          <cell r="AB165">
            <v>0</v>
          </cell>
        </row>
        <row r="166">
          <cell r="X166">
            <v>0</v>
          </cell>
          <cell r="Z166" t="str">
            <v/>
          </cell>
          <cell r="AA166">
            <v>0</v>
          </cell>
          <cell r="AB166">
            <v>0</v>
          </cell>
        </row>
        <row r="167">
          <cell r="X167">
            <v>0</v>
          </cell>
          <cell r="Z167" t="str">
            <v/>
          </cell>
          <cell r="AA167">
            <v>0</v>
          </cell>
          <cell r="AB167">
            <v>0</v>
          </cell>
        </row>
        <row r="168">
          <cell r="X168">
            <v>0</v>
          </cell>
          <cell r="Z168" t="str">
            <v/>
          </cell>
          <cell r="AA168">
            <v>0</v>
          </cell>
          <cell r="AB168">
            <v>0</v>
          </cell>
        </row>
        <row r="169">
          <cell r="X169">
            <v>0</v>
          </cell>
          <cell r="Z169" t="str">
            <v/>
          </cell>
          <cell r="AA169">
            <v>0</v>
          </cell>
          <cell r="AB169">
            <v>0</v>
          </cell>
        </row>
        <row r="170">
          <cell r="X170">
            <v>0</v>
          </cell>
          <cell r="Z170" t="str">
            <v/>
          </cell>
          <cell r="AA170">
            <v>0</v>
          </cell>
          <cell r="AB170">
            <v>0</v>
          </cell>
        </row>
        <row r="171">
          <cell r="X171">
            <v>0</v>
          </cell>
          <cell r="Z171" t="str">
            <v/>
          </cell>
          <cell r="AA171">
            <v>0</v>
          </cell>
          <cell r="AB171">
            <v>0</v>
          </cell>
        </row>
        <row r="172">
          <cell r="X172">
            <v>0</v>
          </cell>
          <cell r="Z172" t="str">
            <v/>
          </cell>
          <cell r="AA172">
            <v>0</v>
          </cell>
          <cell r="AB172">
            <v>0</v>
          </cell>
        </row>
        <row r="173">
          <cell r="X173">
            <v>0</v>
          </cell>
          <cell r="Z173" t="str">
            <v/>
          </cell>
          <cell r="AA173">
            <v>0</v>
          </cell>
          <cell r="AB173">
            <v>0</v>
          </cell>
        </row>
        <row r="174">
          <cell r="X174">
            <v>0</v>
          </cell>
          <cell r="Z174" t="str">
            <v/>
          </cell>
          <cell r="AA174">
            <v>0</v>
          </cell>
          <cell r="AB174">
            <v>0</v>
          </cell>
        </row>
        <row r="175">
          <cell r="X175">
            <v>0</v>
          </cell>
          <cell r="Z175" t="str">
            <v/>
          </cell>
          <cell r="AA175">
            <v>0</v>
          </cell>
          <cell r="AB175">
            <v>0</v>
          </cell>
        </row>
        <row r="176">
          <cell r="X176">
            <v>0</v>
          </cell>
          <cell r="Z176" t="str">
            <v/>
          </cell>
          <cell r="AA176">
            <v>0</v>
          </cell>
          <cell r="AB176">
            <v>0</v>
          </cell>
        </row>
        <row r="177">
          <cell r="X177">
            <v>0</v>
          </cell>
          <cell r="Z177" t="str">
            <v/>
          </cell>
          <cell r="AA177">
            <v>0</v>
          </cell>
          <cell r="AB177">
            <v>0</v>
          </cell>
        </row>
        <row r="178">
          <cell r="X178">
            <v>0</v>
          </cell>
          <cell r="Z178" t="str">
            <v/>
          </cell>
          <cell r="AA178">
            <v>0</v>
          </cell>
          <cell r="AB178">
            <v>0</v>
          </cell>
        </row>
        <row r="179">
          <cell r="X179">
            <v>0</v>
          </cell>
          <cell r="Z179" t="str">
            <v/>
          </cell>
          <cell r="AA179">
            <v>0</v>
          </cell>
          <cell r="AB179">
            <v>0</v>
          </cell>
        </row>
        <row r="180">
          <cell r="X180">
            <v>0</v>
          </cell>
          <cell r="Z180" t="str">
            <v/>
          </cell>
          <cell r="AA180">
            <v>0</v>
          </cell>
          <cell r="AB180">
            <v>0</v>
          </cell>
        </row>
        <row r="181">
          <cell r="X181">
            <v>0</v>
          </cell>
          <cell r="Z181" t="str">
            <v/>
          </cell>
          <cell r="AA181">
            <v>0</v>
          </cell>
          <cell r="AB181">
            <v>0</v>
          </cell>
        </row>
        <row r="182">
          <cell r="X182">
            <v>0</v>
          </cell>
          <cell r="Z182" t="str">
            <v/>
          </cell>
          <cell r="AA182">
            <v>0</v>
          </cell>
          <cell r="AB182">
            <v>0</v>
          </cell>
        </row>
        <row r="183">
          <cell r="X183">
            <v>0</v>
          </cell>
          <cell r="Z183" t="str">
            <v/>
          </cell>
          <cell r="AA183">
            <v>0</v>
          </cell>
          <cell r="AB183">
            <v>0</v>
          </cell>
        </row>
        <row r="184">
          <cell r="X184">
            <v>0</v>
          </cell>
          <cell r="Z184" t="str">
            <v/>
          </cell>
          <cell r="AA184">
            <v>0</v>
          </cell>
          <cell r="AB184">
            <v>0</v>
          </cell>
        </row>
        <row r="185">
          <cell r="X185">
            <v>0</v>
          </cell>
          <cell r="Z185" t="str">
            <v/>
          </cell>
          <cell r="AA185">
            <v>0</v>
          </cell>
          <cell r="AB185">
            <v>0</v>
          </cell>
        </row>
        <row r="186">
          <cell r="X186">
            <v>0</v>
          </cell>
          <cell r="Z186" t="str">
            <v/>
          </cell>
          <cell r="AA186">
            <v>0</v>
          </cell>
          <cell r="AB186">
            <v>0</v>
          </cell>
        </row>
        <row r="187">
          <cell r="X187">
            <v>0</v>
          </cell>
          <cell r="Z187" t="str">
            <v/>
          </cell>
          <cell r="AA187">
            <v>0</v>
          </cell>
          <cell r="AB187">
            <v>0</v>
          </cell>
        </row>
        <row r="188">
          <cell r="X188">
            <v>0</v>
          </cell>
          <cell r="Z188" t="str">
            <v/>
          </cell>
          <cell r="AA188">
            <v>0</v>
          </cell>
          <cell r="AB188">
            <v>0</v>
          </cell>
        </row>
        <row r="189">
          <cell r="X189">
            <v>0</v>
          </cell>
          <cell r="Z189" t="str">
            <v/>
          </cell>
          <cell r="AA189">
            <v>0</v>
          </cell>
          <cell r="AB189">
            <v>0</v>
          </cell>
        </row>
        <row r="190">
          <cell r="X190">
            <v>0</v>
          </cell>
          <cell r="Z190" t="str">
            <v/>
          </cell>
          <cell r="AA190">
            <v>0</v>
          </cell>
          <cell r="AB190">
            <v>0</v>
          </cell>
        </row>
        <row r="191">
          <cell r="X191">
            <v>0</v>
          </cell>
          <cell r="Z191" t="str">
            <v/>
          </cell>
          <cell r="AA191">
            <v>0</v>
          </cell>
          <cell r="AB191">
            <v>0</v>
          </cell>
        </row>
        <row r="192">
          <cell r="X192">
            <v>0</v>
          </cell>
          <cell r="Z192" t="str">
            <v/>
          </cell>
          <cell r="AA192">
            <v>0</v>
          </cell>
          <cell r="AB192">
            <v>0</v>
          </cell>
        </row>
        <row r="193">
          <cell r="X193">
            <v>0</v>
          </cell>
          <cell r="Z193" t="str">
            <v/>
          </cell>
          <cell r="AA193">
            <v>0</v>
          </cell>
          <cell r="AB193">
            <v>0</v>
          </cell>
        </row>
        <row r="194">
          <cell r="X194">
            <v>0</v>
          </cell>
          <cell r="Z194" t="str">
            <v/>
          </cell>
          <cell r="AA194">
            <v>0</v>
          </cell>
          <cell r="AB194">
            <v>0</v>
          </cell>
        </row>
        <row r="195">
          <cell r="X195">
            <v>0</v>
          </cell>
          <cell r="Z195" t="str">
            <v/>
          </cell>
          <cell r="AA195">
            <v>0</v>
          </cell>
          <cell r="AB195">
            <v>0</v>
          </cell>
        </row>
        <row r="196">
          <cell r="X196">
            <v>0</v>
          </cell>
          <cell r="Z196" t="str">
            <v/>
          </cell>
          <cell r="AA196">
            <v>0</v>
          </cell>
          <cell r="AB196">
            <v>0</v>
          </cell>
        </row>
        <row r="197">
          <cell r="X197">
            <v>0</v>
          </cell>
          <cell r="Z197" t="str">
            <v/>
          </cell>
          <cell r="AA197">
            <v>0</v>
          </cell>
          <cell r="AB197">
            <v>0</v>
          </cell>
        </row>
        <row r="198">
          <cell r="X198">
            <v>0</v>
          </cell>
          <cell r="Z198" t="str">
            <v/>
          </cell>
          <cell r="AA198">
            <v>0</v>
          </cell>
          <cell r="AB198">
            <v>0</v>
          </cell>
        </row>
        <row r="199">
          <cell r="X199">
            <v>0</v>
          </cell>
          <cell r="Z199" t="str">
            <v/>
          </cell>
          <cell r="AA199">
            <v>0</v>
          </cell>
          <cell r="AB199">
            <v>0</v>
          </cell>
        </row>
        <row r="200">
          <cell r="X200">
            <v>0</v>
          </cell>
          <cell r="Z200" t="str">
            <v/>
          </cell>
          <cell r="AA200">
            <v>0</v>
          </cell>
          <cell r="AB200">
            <v>0</v>
          </cell>
        </row>
        <row r="201">
          <cell r="X201">
            <v>0</v>
          </cell>
          <cell r="Z201" t="str">
            <v/>
          </cell>
          <cell r="AA201">
            <v>0</v>
          </cell>
          <cell r="AB201">
            <v>0</v>
          </cell>
        </row>
        <row r="202">
          <cell r="X202">
            <v>0</v>
          </cell>
          <cell r="Z202" t="str">
            <v/>
          </cell>
          <cell r="AA202">
            <v>0</v>
          </cell>
          <cell r="AB202">
            <v>0</v>
          </cell>
        </row>
        <row r="203">
          <cell r="X203">
            <v>0</v>
          </cell>
          <cell r="Z203" t="str">
            <v/>
          </cell>
          <cell r="AA203">
            <v>0</v>
          </cell>
          <cell r="AB203">
            <v>0</v>
          </cell>
        </row>
        <row r="204">
          <cell r="X204">
            <v>0</v>
          </cell>
          <cell r="Z204" t="str">
            <v/>
          </cell>
          <cell r="AA204">
            <v>0</v>
          </cell>
          <cell r="AB204">
            <v>0</v>
          </cell>
        </row>
        <row r="205">
          <cell r="X205">
            <v>0</v>
          </cell>
          <cell r="Z205" t="str">
            <v/>
          </cell>
          <cell r="AA205">
            <v>0</v>
          </cell>
          <cell r="AB205">
            <v>0</v>
          </cell>
        </row>
        <row r="206">
          <cell r="X206">
            <v>0</v>
          </cell>
          <cell r="Z206" t="str">
            <v/>
          </cell>
          <cell r="AA206">
            <v>0</v>
          </cell>
          <cell r="AB206">
            <v>0</v>
          </cell>
        </row>
        <row r="207">
          <cell r="X207">
            <v>0</v>
          </cell>
          <cell r="Z207" t="str">
            <v/>
          </cell>
          <cell r="AA207">
            <v>0</v>
          </cell>
          <cell r="AB207">
            <v>0</v>
          </cell>
        </row>
        <row r="208">
          <cell r="X208">
            <v>0</v>
          </cell>
          <cell r="Z208" t="str">
            <v/>
          </cell>
          <cell r="AA208">
            <v>0</v>
          </cell>
          <cell r="AB208">
            <v>0</v>
          </cell>
        </row>
        <row r="209">
          <cell r="X209">
            <v>0</v>
          </cell>
          <cell r="Z209" t="str">
            <v/>
          </cell>
          <cell r="AA209">
            <v>0</v>
          </cell>
          <cell r="AB209">
            <v>0</v>
          </cell>
        </row>
        <row r="210">
          <cell r="X210">
            <v>0</v>
          </cell>
          <cell r="Z210" t="str">
            <v/>
          </cell>
          <cell r="AA210">
            <v>0</v>
          </cell>
          <cell r="AB210">
            <v>0</v>
          </cell>
        </row>
        <row r="211">
          <cell r="X211">
            <v>0</v>
          </cell>
          <cell r="Z211" t="str">
            <v/>
          </cell>
          <cell r="AA211">
            <v>0</v>
          </cell>
          <cell r="AB211">
            <v>0</v>
          </cell>
        </row>
        <row r="212">
          <cell r="X212">
            <v>0</v>
          </cell>
          <cell r="Z212" t="str">
            <v/>
          </cell>
          <cell r="AA212">
            <v>0</v>
          </cell>
          <cell r="AB212">
            <v>0</v>
          </cell>
        </row>
        <row r="213">
          <cell r="X213">
            <v>0</v>
          </cell>
          <cell r="Z213" t="str">
            <v/>
          </cell>
          <cell r="AA213">
            <v>0</v>
          </cell>
          <cell r="AB213">
            <v>0</v>
          </cell>
        </row>
        <row r="214">
          <cell r="X214">
            <v>0</v>
          </cell>
          <cell r="Z214" t="str">
            <v/>
          </cell>
          <cell r="AA214">
            <v>0</v>
          </cell>
          <cell r="AB214">
            <v>0</v>
          </cell>
        </row>
        <row r="215">
          <cell r="X215">
            <v>0</v>
          </cell>
          <cell r="Z215" t="str">
            <v/>
          </cell>
          <cell r="AA215">
            <v>0</v>
          </cell>
          <cell r="AB215">
            <v>0</v>
          </cell>
        </row>
        <row r="216">
          <cell r="X216">
            <v>0</v>
          </cell>
          <cell r="Z216" t="str">
            <v/>
          </cell>
          <cell r="AA216">
            <v>0</v>
          </cell>
          <cell r="AB216">
            <v>0</v>
          </cell>
        </row>
        <row r="217">
          <cell r="X217">
            <v>0</v>
          </cell>
          <cell r="Z217" t="str">
            <v/>
          </cell>
          <cell r="AA217">
            <v>0</v>
          </cell>
          <cell r="AB217">
            <v>0</v>
          </cell>
        </row>
        <row r="218">
          <cell r="X218">
            <v>0</v>
          </cell>
          <cell r="Z218" t="str">
            <v/>
          </cell>
          <cell r="AA218">
            <v>0</v>
          </cell>
          <cell r="AB218">
            <v>0</v>
          </cell>
        </row>
        <row r="219">
          <cell r="X219">
            <v>0</v>
          </cell>
          <cell r="Z219" t="str">
            <v/>
          </cell>
          <cell r="AA219">
            <v>0</v>
          </cell>
          <cell r="AB219">
            <v>0</v>
          </cell>
        </row>
        <row r="220">
          <cell r="X220">
            <v>0</v>
          </cell>
          <cell r="Z220" t="str">
            <v/>
          </cell>
          <cell r="AA220">
            <v>0</v>
          </cell>
          <cell r="AB220">
            <v>0</v>
          </cell>
        </row>
        <row r="221">
          <cell r="X221">
            <v>0</v>
          </cell>
          <cell r="Z221" t="str">
            <v/>
          </cell>
          <cell r="AA221">
            <v>0</v>
          </cell>
          <cell r="AB221">
            <v>0</v>
          </cell>
        </row>
        <row r="222">
          <cell r="X222">
            <v>0</v>
          </cell>
          <cell r="Z222" t="str">
            <v/>
          </cell>
          <cell r="AA222">
            <v>0</v>
          </cell>
          <cell r="AB222">
            <v>0</v>
          </cell>
        </row>
        <row r="223">
          <cell r="X223">
            <v>0</v>
          </cell>
          <cell r="Z223" t="str">
            <v/>
          </cell>
          <cell r="AA223">
            <v>0</v>
          </cell>
          <cell r="AB223">
            <v>0</v>
          </cell>
        </row>
        <row r="224">
          <cell r="X224">
            <v>0</v>
          </cell>
          <cell r="Z224" t="str">
            <v/>
          </cell>
          <cell r="AA224">
            <v>0</v>
          </cell>
          <cell r="AB224">
            <v>0</v>
          </cell>
        </row>
        <row r="225">
          <cell r="X225">
            <v>0</v>
          </cell>
          <cell r="Z225" t="str">
            <v/>
          </cell>
          <cell r="AA225">
            <v>0</v>
          </cell>
          <cell r="AB225">
            <v>0</v>
          </cell>
        </row>
        <row r="226">
          <cell r="X226">
            <v>0</v>
          </cell>
          <cell r="Z226" t="str">
            <v/>
          </cell>
          <cell r="AA226">
            <v>0</v>
          </cell>
          <cell r="AB226">
            <v>0</v>
          </cell>
        </row>
        <row r="227">
          <cell r="X227">
            <v>0</v>
          </cell>
          <cell r="Z227" t="str">
            <v/>
          </cell>
          <cell r="AA227">
            <v>0</v>
          </cell>
          <cell r="AB227">
            <v>0</v>
          </cell>
        </row>
        <row r="228">
          <cell r="X228">
            <v>0</v>
          </cell>
          <cell r="Z228" t="str">
            <v/>
          </cell>
          <cell r="AA228">
            <v>0</v>
          </cell>
          <cell r="AB228">
            <v>0</v>
          </cell>
        </row>
        <row r="229">
          <cell r="X229">
            <v>0</v>
          </cell>
          <cell r="Z229" t="str">
            <v/>
          </cell>
          <cell r="AA229">
            <v>0</v>
          </cell>
          <cell r="AB229">
            <v>0</v>
          </cell>
        </row>
        <row r="230">
          <cell r="X230">
            <v>0</v>
          </cell>
          <cell r="Z230" t="str">
            <v/>
          </cell>
          <cell r="AA230">
            <v>0</v>
          </cell>
          <cell r="AB230">
            <v>0</v>
          </cell>
        </row>
        <row r="231">
          <cell r="X231">
            <v>0</v>
          </cell>
          <cell r="Z231" t="str">
            <v/>
          </cell>
          <cell r="AA231">
            <v>0</v>
          </cell>
          <cell r="AB231">
            <v>0</v>
          </cell>
        </row>
        <row r="232">
          <cell r="X232">
            <v>0</v>
          </cell>
          <cell r="Z232" t="str">
            <v/>
          </cell>
          <cell r="AA232">
            <v>0</v>
          </cell>
          <cell r="AB232">
            <v>0</v>
          </cell>
        </row>
        <row r="233">
          <cell r="X233">
            <v>0</v>
          </cell>
          <cell r="Z233" t="str">
            <v/>
          </cell>
          <cell r="AA233">
            <v>0</v>
          </cell>
          <cell r="AB233">
            <v>0</v>
          </cell>
        </row>
        <row r="234">
          <cell r="X234">
            <v>0</v>
          </cell>
          <cell r="Z234" t="str">
            <v/>
          </cell>
          <cell r="AA234">
            <v>0</v>
          </cell>
          <cell r="AB234">
            <v>0</v>
          </cell>
        </row>
        <row r="235">
          <cell r="X235">
            <v>0</v>
          </cell>
          <cell r="Z235" t="str">
            <v/>
          </cell>
          <cell r="AA235">
            <v>0</v>
          </cell>
          <cell r="AB235">
            <v>0</v>
          </cell>
        </row>
        <row r="236">
          <cell r="X236">
            <v>0</v>
          </cell>
          <cell r="Z236" t="str">
            <v/>
          </cell>
          <cell r="AA236">
            <v>0</v>
          </cell>
          <cell r="AB236">
            <v>0</v>
          </cell>
        </row>
        <row r="237">
          <cell r="X237">
            <v>0</v>
          </cell>
          <cell r="Z237" t="str">
            <v/>
          </cell>
          <cell r="AA237">
            <v>0</v>
          </cell>
          <cell r="AB237">
            <v>0</v>
          </cell>
        </row>
        <row r="238">
          <cell r="X238">
            <v>0</v>
          </cell>
          <cell r="Z238" t="str">
            <v/>
          </cell>
          <cell r="AA238">
            <v>0</v>
          </cell>
          <cell r="AB238">
            <v>0</v>
          </cell>
        </row>
        <row r="239">
          <cell r="X239">
            <v>0</v>
          </cell>
          <cell r="Z239" t="str">
            <v/>
          </cell>
          <cell r="AA239">
            <v>0</v>
          </cell>
          <cell r="AB239">
            <v>0</v>
          </cell>
        </row>
        <row r="240">
          <cell r="X240">
            <v>0</v>
          </cell>
          <cell r="Z240" t="str">
            <v/>
          </cell>
          <cell r="AA240">
            <v>0</v>
          </cell>
          <cell r="AB240">
            <v>0</v>
          </cell>
        </row>
        <row r="241">
          <cell r="X241">
            <v>0</v>
          </cell>
          <cell r="Z241" t="str">
            <v/>
          </cell>
          <cell r="AA241">
            <v>0</v>
          </cell>
          <cell r="AB241">
            <v>0</v>
          </cell>
        </row>
        <row r="242">
          <cell r="X242">
            <v>0</v>
          </cell>
          <cell r="Z242" t="str">
            <v/>
          </cell>
          <cell r="AA242">
            <v>0</v>
          </cell>
          <cell r="AB242">
            <v>0</v>
          </cell>
        </row>
        <row r="243">
          <cell r="X243">
            <v>0</v>
          </cell>
          <cell r="Z243" t="str">
            <v/>
          </cell>
          <cell r="AA243">
            <v>0</v>
          </cell>
          <cell r="AB243">
            <v>0</v>
          </cell>
        </row>
        <row r="244">
          <cell r="X244">
            <v>0</v>
          </cell>
          <cell r="Z244" t="str">
            <v/>
          </cell>
          <cell r="AA244">
            <v>0</v>
          </cell>
          <cell r="AB244">
            <v>0</v>
          </cell>
        </row>
        <row r="245">
          <cell r="X245">
            <v>0</v>
          </cell>
          <cell r="Z245" t="str">
            <v/>
          </cell>
          <cell r="AA245">
            <v>0</v>
          </cell>
          <cell r="AB245">
            <v>0</v>
          </cell>
        </row>
        <row r="246">
          <cell r="X246">
            <v>0</v>
          </cell>
          <cell r="Z246" t="str">
            <v/>
          </cell>
          <cell r="AA246">
            <v>0</v>
          </cell>
          <cell r="AB246">
            <v>0</v>
          </cell>
        </row>
        <row r="247">
          <cell r="X247">
            <v>0</v>
          </cell>
          <cell r="Z247" t="str">
            <v/>
          </cell>
          <cell r="AA247">
            <v>0</v>
          </cell>
          <cell r="AB247">
            <v>0</v>
          </cell>
        </row>
        <row r="248">
          <cell r="X248">
            <v>0</v>
          </cell>
          <cell r="Z248" t="str">
            <v/>
          </cell>
          <cell r="AA248">
            <v>0</v>
          </cell>
          <cell r="AB248">
            <v>0</v>
          </cell>
        </row>
        <row r="249">
          <cell r="X249">
            <v>0</v>
          </cell>
          <cell r="Z249" t="str">
            <v/>
          </cell>
          <cell r="AA249">
            <v>0</v>
          </cell>
          <cell r="AB249">
            <v>0</v>
          </cell>
        </row>
        <row r="250">
          <cell r="X250">
            <v>0</v>
          </cell>
          <cell r="Z250" t="str">
            <v/>
          </cell>
          <cell r="AA250">
            <v>0</v>
          </cell>
          <cell r="AB250">
            <v>0</v>
          </cell>
        </row>
        <row r="251">
          <cell r="X251">
            <v>0</v>
          </cell>
          <cell r="Z251" t="str">
            <v/>
          </cell>
          <cell r="AA251">
            <v>0</v>
          </cell>
          <cell r="AB251">
            <v>0</v>
          </cell>
        </row>
        <row r="252">
          <cell r="X252">
            <v>0</v>
          </cell>
          <cell r="Z252" t="str">
            <v/>
          </cell>
          <cell r="AA252">
            <v>0</v>
          </cell>
          <cell r="AB252">
            <v>0</v>
          </cell>
        </row>
        <row r="253">
          <cell r="X253">
            <v>0</v>
          </cell>
          <cell r="Z253" t="str">
            <v/>
          </cell>
          <cell r="AA253">
            <v>0</v>
          </cell>
          <cell r="AB253">
            <v>0</v>
          </cell>
        </row>
        <row r="254">
          <cell r="X254">
            <v>0</v>
          </cell>
          <cell r="Z254" t="str">
            <v/>
          </cell>
          <cell r="AA254">
            <v>0</v>
          </cell>
          <cell r="AB254">
            <v>0</v>
          </cell>
        </row>
        <row r="255">
          <cell r="X255">
            <v>0</v>
          </cell>
          <cell r="Z255" t="str">
            <v/>
          </cell>
          <cell r="AA255">
            <v>0</v>
          </cell>
          <cell r="AB255">
            <v>0</v>
          </cell>
        </row>
        <row r="256">
          <cell r="X256">
            <v>0</v>
          </cell>
          <cell r="Z256" t="str">
            <v/>
          </cell>
          <cell r="AA256">
            <v>0</v>
          </cell>
          <cell r="AB256">
            <v>0</v>
          </cell>
        </row>
        <row r="257">
          <cell r="X257">
            <v>0</v>
          </cell>
          <cell r="Z257" t="str">
            <v/>
          </cell>
          <cell r="AA257">
            <v>0</v>
          </cell>
          <cell r="AB257">
            <v>0</v>
          </cell>
        </row>
        <row r="258">
          <cell r="X258">
            <v>0</v>
          </cell>
          <cell r="Z258" t="str">
            <v/>
          </cell>
          <cell r="AA258">
            <v>0</v>
          </cell>
          <cell r="AB258">
            <v>0</v>
          </cell>
        </row>
        <row r="259">
          <cell r="X259">
            <v>0</v>
          </cell>
          <cell r="Z259" t="str">
            <v/>
          </cell>
          <cell r="AA259">
            <v>0</v>
          </cell>
          <cell r="AB259">
            <v>0</v>
          </cell>
        </row>
        <row r="260">
          <cell r="X260">
            <v>0</v>
          </cell>
          <cell r="Z260" t="str">
            <v/>
          </cell>
          <cell r="AA260">
            <v>0</v>
          </cell>
          <cell r="AB260">
            <v>0</v>
          </cell>
        </row>
        <row r="261">
          <cell r="X261">
            <v>0</v>
          </cell>
          <cell r="Z261" t="str">
            <v/>
          </cell>
          <cell r="AA261">
            <v>0</v>
          </cell>
          <cell r="AB261">
            <v>0</v>
          </cell>
        </row>
        <row r="262">
          <cell r="X262">
            <v>0</v>
          </cell>
          <cell r="Z262" t="str">
            <v/>
          </cell>
          <cell r="AA262">
            <v>0</v>
          </cell>
          <cell r="AB262">
            <v>0</v>
          </cell>
        </row>
        <row r="263">
          <cell r="X263">
            <v>0</v>
          </cell>
          <cell r="Z263" t="str">
            <v/>
          </cell>
          <cell r="AA263">
            <v>0</v>
          </cell>
          <cell r="AB263">
            <v>0</v>
          </cell>
        </row>
        <row r="264">
          <cell r="X264">
            <v>0</v>
          </cell>
          <cell r="Z264" t="str">
            <v/>
          </cell>
          <cell r="AA264">
            <v>0</v>
          </cell>
          <cell r="AB264">
            <v>0</v>
          </cell>
        </row>
        <row r="265">
          <cell r="X265">
            <v>0</v>
          </cell>
          <cell r="Z265" t="str">
            <v/>
          </cell>
          <cell r="AA265">
            <v>0</v>
          </cell>
          <cell r="AB265">
            <v>0</v>
          </cell>
        </row>
        <row r="266">
          <cell r="X266">
            <v>0</v>
          </cell>
          <cell r="Z266" t="str">
            <v/>
          </cell>
          <cell r="AA266">
            <v>0</v>
          </cell>
          <cell r="AB266">
            <v>0</v>
          </cell>
        </row>
      </sheetData>
      <sheetData sheetId="5">
        <row r="12">
          <cell r="A12">
            <v>2</v>
          </cell>
          <cell r="AA12" t="str">
            <v>.</v>
          </cell>
        </row>
        <row r="15">
          <cell r="M15">
            <v>1</v>
          </cell>
          <cell r="Q15">
            <v>0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>
            <v>2</v>
          </cell>
        </row>
        <row r="21">
          <cell r="M21">
            <v>2</v>
          </cell>
        </row>
        <row r="22">
          <cell r="M22">
            <v>2</v>
          </cell>
        </row>
        <row r="23">
          <cell r="M23">
            <v>2</v>
          </cell>
        </row>
        <row r="24">
          <cell r="M24">
            <v>2</v>
          </cell>
        </row>
        <row r="25">
          <cell r="M25">
            <v>2</v>
          </cell>
        </row>
        <row r="26">
          <cell r="M26">
            <v>2</v>
          </cell>
        </row>
        <row r="27">
          <cell r="M27">
            <v>2</v>
          </cell>
        </row>
        <row r="28">
          <cell r="M28">
            <v>2</v>
          </cell>
        </row>
        <row r="29">
          <cell r="M29">
            <v>2</v>
          </cell>
        </row>
        <row r="30">
          <cell r="M30">
            <v>2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2</v>
          </cell>
        </row>
        <row r="35">
          <cell r="M35">
            <v>2</v>
          </cell>
        </row>
        <row r="36">
          <cell r="M36">
            <v>2</v>
          </cell>
        </row>
        <row r="37">
          <cell r="M37">
            <v>2</v>
          </cell>
        </row>
        <row r="38">
          <cell r="M38">
            <v>2</v>
          </cell>
        </row>
        <row r="39">
          <cell r="M39">
            <v>2</v>
          </cell>
        </row>
        <row r="40">
          <cell r="M40">
            <v>2</v>
          </cell>
        </row>
        <row r="41">
          <cell r="M41">
            <v>2</v>
          </cell>
        </row>
        <row r="42">
          <cell r="M42">
            <v>2</v>
          </cell>
        </row>
        <row r="43">
          <cell r="M43">
            <v>2</v>
          </cell>
        </row>
        <row r="44">
          <cell r="M44">
            <v>2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2</v>
          </cell>
        </row>
        <row r="48">
          <cell r="M48">
            <v>2</v>
          </cell>
        </row>
        <row r="49">
          <cell r="M49">
            <v>2</v>
          </cell>
        </row>
        <row r="50">
          <cell r="M50">
            <v>2</v>
          </cell>
        </row>
        <row r="51">
          <cell r="M51">
            <v>2</v>
          </cell>
        </row>
        <row r="52">
          <cell r="M52">
            <v>2</v>
          </cell>
        </row>
        <row r="53">
          <cell r="M53">
            <v>2</v>
          </cell>
        </row>
        <row r="54">
          <cell r="M54">
            <v>2</v>
          </cell>
        </row>
        <row r="55">
          <cell r="M55">
            <v>2</v>
          </cell>
        </row>
        <row r="56">
          <cell r="M56">
            <v>2</v>
          </cell>
        </row>
        <row r="57">
          <cell r="M57">
            <v>2</v>
          </cell>
        </row>
        <row r="58">
          <cell r="M58">
            <v>2</v>
          </cell>
        </row>
        <row r="59">
          <cell r="M59">
            <v>2</v>
          </cell>
        </row>
        <row r="60">
          <cell r="M60">
            <v>2</v>
          </cell>
        </row>
        <row r="61">
          <cell r="M61">
            <v>2</v>
          </cell>
        </row>
        <row r="62">
          <cell r="M62">
            <v>2</v>
          </cell>
        </row>
        <row r="63">
          <cell r="M63">
            <v>2</v>
          </cell>
        </row>
        <row r="64">
          <cell r="M64">
            <v>2</v>
          </cell>
        </row>
        <row r="65">
          <cell r="M65">
            <v>2</v>
          </cell>
        </row>
        <row r="66">
          <cell r="M66">
            <v>2</v>
          </cell>
        </row>
        <row r="67">
          <cell r="M67">
            <v>2</v>
          </cell>
        </row>
        <row r="68">
          <cell r="M68">
            <v>2</v>
          </cell>
        </row>
        <row r="69">
          <cell r="M69">
            <v>2</v>
          </cell>
        </row>
        <row r="70">
          <cell r="M70">
            <v>2</v>
          </cell>
        </row>
        <row r="71">
          <cell r="M71">
            <v>2</v>
          </cell>
        </row>
        <row r="72">
          <cell r="M72">
            <v>2</v>
          </cell>
        </row>
        <row r="73">
          <cell r="M73">
            <v>2</v>
          </cell>
        </row>
        <row r="74">
          <cell r="M74">
            <v>2</v>
          </cell>
        </row>
        <row r="75">
          <cell r="M75">
            <v>2</v>
          </cell>
        </row>
        <row r="76">
          <cell r="M76">
            <v>2</v>
          </cell>
        </row>
        <row r="77">
          <cell r="M77">
            <v>2</v>
          </cell>
        </row>
        <row r="78">
          <cell r="M78">
            <v>2</v>
          </cell>
        </row>
        <row r="79">
          <cell r="M79">
            <v>2</v>
          </cell>
        </row>
        <row r="80">
          <cell r="M80">
            <v>2</v>
          </cell>
        </row>
        <row r="81">
          <cell r="M81">
            <v>2</v>
          </cell>
        </row>
        <row r="82">
          <cell r="M82">
            <v>2</v>
          </cell>
        </row>
        <row r="83">
          <cell r="M83">
            <v>2</v>
          </cell>
        </row>
        <row r="84">
          <cell r="M84">
            <v>2</v>
          </cell>
        </row>
        <row r="85">
          <cell r="M85">
            <v>2</v>
          </cell>
        </row>
        <row r="86">
          <cell r="M86">
            <v>2</v>
          </cell>
        </row>
        <row r="87">
          <cell r="M87">
            <v>2</v>
          </cell>
        </row>
        <row r="88">
          <cell r="M88">
            <v>2</v>
          </cell>
        </row>
        <row r="89">
          <cell r="M89">
            <v>2</v>
          </cell>
        </row>
        <row r="90">
          <cell r="M90">
            <v>2</v>
          </cell>
        </row>
        <row r="91">
          <cell r="M91">
            <v>2</v>
          </cell>
        </row>
        <row r="92">
          <cell r="M92">
            <v>2</v>
          </cell>
        </row>
        <row r="93">
          <cell r="M93">
            <v>2</v>
          </cell>
        </row>
        <row r="94">
          <cell r="M94">
            <v>2</v>
          </cell>
        </row>
        <row r="95">
          <cell r="M95">
            <v>2</v>
          </cell>
        </row>
        <row r="96">
          <cell r="M96">
            <v>2</v>
          </cell>
        </row>
        <row r="97">
          <cell r="M97">
            <v>2</v>
          </cell>
        </row>
        <row r="98">
          <cell r="M98">
            <v>2</v>
          </cell>
        </row>
        <row r="99">
          <cell r="M99">
            <v>2</v>
          </cell>
        </row>
        <row r="100">
          <cell r="M100">
            <v>2</v>
          </cell>
        </row>
        <row r="101">
          <cell r="M101">
            <v>2</v>
          </cell>
        </row>
        <row r="102">
          <cell r="M102">
            <v>2</v>
          </cell>
        </row>
        <row r="103">
          <cell r="M103">
            <v>2</v>
          </cell>
        </row>
        <row r="104">
          <cell r="M104">
            <v>2</v>
          </cell>
        </row>
        <row r="105">
          <cell r="M105">
            <v>2</v>
          </cell>
        </row>
        <row r="106">
          <cell r="M106">
            <v>2</v>
          </cell>
        </row>
        <row r="107">
          <cell r="M107">
            <v>2</v>
          </cell>
        </row>
        <row r="108">
          <cell r="M108">
            <v>2</v>
          </cell>
        </row>
        <row r="109">
          <cell r="M109">
            <v>2</v>
          </cell>
        </row>
        <row r="110">
          <cell r="M110">
            <v>2</v>
          </cell>
        </row>
        <row r="111">
          <cell r="M111">
            <v>2</v>
          </cell>
        </row>
        <row r="112">
          <cell r="M112">
            <v>2</v>
          </cell>
        </row>
        <row r="113">
          <cell r="M113">
            <v>2</v>
          </cell>
        </row>
        <row r="114">
          <cell r="M114">
            <v>2</v>
          </cell>
        </row>
        <row r="115">
          <cell r="M115">
            <v>2</v>
          </cell>
        </row>
        <row r="116">
          <cell r="M116">
            <v>2</v>
          </cell>
        </row>
        <row r="117">
          <cell r="M117">
            <v>2</v>
          </cell>
        </row>
        <row r="118">
          <cell r="M118">
            <v>2</v>
          </cell>
        </row>
        <row r="119">
          <cell r="M119">
            <v>2</v>
          </cell>
        </row>
        <row r="120">
          <cell r="M120">
            <v>2</v>
          </cell>
        </row>
        <row r="121">
          <cell r="M121">
            <v>2</v>
          </cell>
        </row>
        <row r="122">
          <cell r="M122">
            <v>2</v>
          </cell>
        </row>
        <row r="123">
          <cell r="M123">
            <v>2</v>
          </cell>
        </row>
        <row r="124">
          <cell r="M124">
            <v>2</v>
          </cell>
        </row>
        <row r="125">
          <cell r="M125">
            <v>2</v>
          </cell>
        </row>
        <row r="126">
          <cell r="M126">
            <v>2</v>
          </cell>
        </row>
        <row r="127">
          <cell r="M127">
            <v>2</v>
          </cell>
        </row>
        <row r="128">
          <cell r="M128">
            <v>2</v>
          </cell>
        </row>
        <row r="129">
          <cell r="M129">
            <v>2</v>
          </cell>
        </row>
        <row r="130">
          <cell r="M130">
            <v>2</v>
          </cell>
        </row>
        <row r="131">
          <cell r="M131">
            <v>2</v>
          </cell>
        </row>
        <row r="132">
          <cell r="M132">
            <v>2</v>
          </cell>
        </row>
        <row r="133">
          <cell r="M133">
            <v>2</v>
          </cell>
        </row>
        <row r="134">
          <cell r="M134">
            <v>2</v>
          </cell>
        </row>
        <row r="135">
          <cell r="M135">
            <v>2</v>
          </cell>
        </row>
        <row r="136">
          <cell r="M136">
            <v>2</v>
          </cell>
        </row>
        <row r="137">
          <cell r="M137">
            <v>2</v>
          </cell>
        </row>
        <row r="138">
          <cell r="M138">
            <v>2</v>
          </cell>
        </row>
        <row r="139">
          <cell r="M139">
            <v>2</v>
          </cell>
        </row>
        <row r="140">
          <cell r="M140">
            <v>2</v>
          </cell>
        </row>
        <row r="141">
          <cell r="M141">
            <v>2</v>
          </cell>
        </row>
        <row r="142">
          <cell r="M142">
            <v>2</v>
          </cell>
        </row>
        <row r="143">
          <cell r="M143">
            <v>2</v>
          </cell>
        </row>
        <row r="144">
          <cell r="M144">
            <v>2</v>
          </cell>
        </row>
        <row r="145">
          <cell r="M145">
            <v>2</v>
          </cell>
        </row>
        <row r="146">
          <cell r="M146">
            <v>2</v>
          </cell>
        </row>
        <row r="147">
          <cell r="M147">
            <v>2</v>
          </cell>
        </row>
        <row r="148">
          <cell r="M148">
            <v>2</v>
          </cell>
        </row>
        <row r="149">
          <cell r="M149">
            <v>2</v>
          </cell>
        </row>
        <row r="150">
          <cell r="M150">
            <v>2</v>
          </cell>
        </row>
        <row r="151">
          <cell r="M151">
            <v>2</v>
          </cell>
        </row>
        <row r="152">
          <cell r="M152">
            <v>2</v>
          </cell>
        </row>
        <row r="153">
          <cell r="M153">
            <v>2</v>
          </cell>
        </row>
        <row r="154">
          <cell r="M154">
            <v>2</v>
          </cell>
        </row>
        <row r="155">
          <cell r="M155">
            <v>2</v>
          </cell>
        </row>
        <row r="156">
          <cell r="M156">
            <v>2</v>
          </cell>
        </row>
        <row r="157">
          <cell r="M157">
            <v>2</v>
          </cell>
        </row>
        <row r="158">
          <cell r="M158">
            <v>2</v>
          </cell>
        </row>
        <row r="159">
          <cell r="M159">
            <v>2</v>
          </cell>
        </row>
        <row r="160">
          <cell r="M160">
            <v>2</v>
          </cell>
        </row>
        <row r="161">
          <cell r="M161">
            <v>2</v>
          </cell>
        </row>
        <row r="162">
          <cell r="M162">
            <v>2</v>
          </cell>
        </row>
        <row r="163">
          <cell r="M163">
            <v>2</v>
          </cell>
        </row>
        <row r="164">
          <cell r="M164">
            <v>2</v>
          </cell>
        </row>
        <row r="165">
          <cell r="M165">
            <v>2</v>
          </cell>
        </row>
        <row r="166">
          <cell r="M166">
            <v>2</v>
          </cell>
        </row>
        <row r="167">
          <cell r="M167">
            <v>2</v>
          </cell>
        </row>
        <row r="168">
          <cell r="M168">
            <v>2</v>
          </cell>
        </row>
        <row r="169">
          <cell r="M169">
            <v>2</v>
          </cell>
        </row>
        <row r="170">
          <cell r="M170">
            <v>2</v>
          </cell>
        </row>
        <row r="171">
          <cell r="M171">
            <v>2</v>
          </cell>
        </row>
        <row r="172">
          <cell r="M172">
            <v>2</v>
          </cell>
        </row>
        <row r="173">
          <cell r="M173">
            <v>2</v>
          </cell>
        </row>
        <row r="174">
          <cell r="M174">
            <v>2</v>
          </cell>
        </row>
        <row r="175">
          <cell r="M175">
            <v>2</v>
          </cell>
        </row>
        <row r="176">
          <cell r="M176">
            <v>2</v>
          </cell>
        </row>
        <row r="177">
          <cell r="M177">
            <v>2</v>
          </cell>
        </row>
        <row r="178">
          <cell r="M178">
            <v>2</v>
          </cell>
        </row>
        <row r="179">
          <cell r="M179">
            <v>2</v>
          </cell>
        </row>
        <row r="180">
          <cell r="M180">
            <v>2</v>
          </cell>
        </row>
        <row r="181">
          <cell r="M181">
            <v>2</v>
          </cell>
        </row>
        <row r="182">
          <cell r="M182">
            <v>2</v>
          </cell>
        </row>
        <row r="183">
          <cell r="M183">
            <v>2</v>
          </cell>
        </row>
        <row r="184">
          <cell r="M184">
            <v>2</v>
          </cell>
        </row>
        <row r="185">
          <cell r="M185">
            <v>2</v>
          </cell>
        </row>
        <row r="186">
          <cell r="M186">
            <v>2</v>
          </cell>
        </row>
        <row r="187">
          <cell r="M187">
            <v>2</v>
          </cell>
        </row>
        <row r="188">
          <cell r="M188">
            <v>2</v>
          </cell>
        </row>
        <row r="189">
          <cell r="M189">
            <v>2</v>
          </cell>
        </row>
        <row r="190">
          <cell r="M190">
            <v>2</v>
          </cell>
        </row>
        <row r="191">
          <cell r="M191">
            <v>2</v>
          </cell>
        </row>
        <row r="192">
          <cell r="M192">
            <v>2</v>
          </cell>
        </row>
        <row r="193">
          <cell r="M193">
            <v>2</v>
          </cell>
        </row>
        <row r="194">
          <cell r="M194">
            <v>2</v>
          </cell>
        </row>
        <row r="195">
          <cell r="M195">
            <v>2</v>
          </cell>
        </row>
        <row r="196">
          <cell r="M196">
            <v>2</v>
          </cell>
        </row>
        <row r="197">
          <cell r="M197">
            <v>2</v>
          </cell>
        </row>
        <row r="198">
          <cell r="M198">
            <v>2</v>
          </cell>
        </row>
        <row r="199">
          <cell r="M199">
            <v>2</v>
          </cell>
        </row>
        <row r="200">
          <cell r="M200">
            <v>2</v>
          </cell>
        </row>
        <row r="201">
          <cell r="M201">
            <v>2</v>
          </cell>
        </row>
        <row r="202">
          <cell r="M202">
            <v>2</v>
          </cell>
        </row>
        <row r="203">
          <cell r="M203">
            <v>2</v>
          </cell>
        </row>
        <row r="204">
          <cell r="M204">
            <v>2</v>
          </cell>
        </row>
        <row r="205">
          <cell r="M205">
            <v>2</v>
          </cell>
        </row>
        <row r="206">
          <cell r="M206">
            <v>2</v>
          </cell>
        </row>
        <row r="207">
          <cell r="M207">
            <v>2</v>
          </cell>
        </row>
        <row r="208">
          <cell r="M208">
            <v>2</v>
          </cell>
        </row>
        <row r="209">
          <cell r="M209">
            <v>2</v>
          </cell>
        </row>
        <row r="210">
          <cell r="M210">
            <v>2</v>
          </cell>
        </row>
        <row r="211">
          <cell r="M211">
            <v>2</v>
          </cell>
        </row>
        <row r="212">
          <cell r="M212">
            <v>2</v>
          </cell>
        </row>
        <row r="213">
          <cell r="M213">
            <v>2</v>
          </cell>
        </row>
        <row r="214">
          <cell r="M214">
            <v>2</v>
          </cell>
        </row>
        <row r="215">
          <cell r="M215">
            <v>2</v>
          </cell>
        </row>
        <row r="216">
          <cell r="M216">
            <v>2</v>
          </cell>
        </row>
        <row r="217">
          <cell r="M217">
            <v>2</v>
          </cell>
        </row>
        <row r="218">
          <cell r="M218">
            <v>2</v>
          </cell>
        </row>
        <row r="219">
          <cell r="M219">
            <v>2</v>
          </cell>
        </row>
        <row r="220">
          <cell r="M220">
            <v>2</v>
          </cell>
        </row>
        <row r="221">
          <cell r="M221">
            <v>2</v>
          </cell>
        </row>
        <row r="222">
          <cell r="M222">
            <v>2</v>
          </cell>
        </row>
        <row r="223">
          <cell r="M223">
            <v>2</v>
          </cell>
        </row>
        <row r="224">
          <cell r="M224">
            <v>2</v>
          </cell>
        </row>
        <row r="225">
          <cell r="M225">
            <v>2</v>
          </cell>
        </row>
        <row r="226">
          <cell r="M226">
            <v>2</v>
          </cell>
        </row>
        <row r="227">
          <cell r="M227">
            <v>2</v>
          </cell>
        </row>
        <row r="228">
          <cell r="M228">
            <v>2</v>
          </cell>
        </row>
        <row r="229">
          <cell r="M229">
            <v>2</v>
          </cell>
        </row>
        <row r="230">
          <cell r="M230">
            <v>2</v>
          </cell>
        </row>
        <row r="231">
          <cell r="M231">
            <v>2</v>
          </cell>
        </row>
        <row r="232">
          <cell r="M232">
            <v>2</v>
          </cell>
        </row>
        <row r="233">
          <cell r="M233">
            <v>2</v>
          </cell>
        </row>
        <row r="234">
          <cell r="M234">
            <v>2</v>
          </cell>
        </row>
        <row r="235">
          <cell r="M235">
            <v>2</v>
          </cell>
        </row>
        <row r="236">
          <cell r="M236">
            <v>2</v>
          </cell>
        </row>
        <row r="237">
          <cell r="M237">
            <v>2</v>
          </cell>
        </row>
        <row r="238">
          <cell r="M238">
            <v>2</v>
          </cell>
        </row>
        <row r="239">
          <cell r="M239">
            <v>2</v>
          </cell>
        </row>
        <row r="240">
          <cell r="M240">
            <v>2</v>
          </cell>
        </row>
        <row r="241">
          <cell r="M241">
            <v>2</v>
          </cell>
        </row>
        <row r="242">
          <cell r="M242">
            <v>2</v>
          </cell>
        </row>
        <row r="243">
          <cell r="M243">
            <v>2</v>
          </cell>
        </row>
        <row r="244">
          <cell r="M244">
            <v>2</v>
          </cell>
        </row>
        <row r="245">
          <cell r="M245">
            <v>2</v>
          </cell>
        </row>
        <row r="246">
          <cell r="M246">
            <v>2</v>
          </cell>
        </row>
        <row r="247">
          <cell r="M247">
            <v>2</v>
          </cell>
        </row>
        <row r="248">
          <cell r="M248">
            <v>2</v>
          </cell>
        </row>
        <row r="249">
          <cell r="M249">
            <v>2</v>
          </cell>
        </row>
        <row r="250">
          <cell r="M250">
            <v>2</v>
          </cell>
        </row>
        <row r="251">
          <cell r="M251">
            <v>2</v>
          </cell>
        </row>
        <row r="252">
          <cell r="M252">
            <v>2</v>
          </cell>
        </row>
        <row r="253">
          <cell r="M253">
            <v>2</v>
          </cell>
        </row>
        <row r="254">
          <cell r="M254">
            <v>2</v>
          </cell>
        </row>
        <row r="255">
          <cell r="M255">
            <v>2</v>
          </cell>
        </row>
        <row r="256">
          <cell r="M256">
            <v>2</v>
          </cell>
        </row>
        <row r="257">
          <cell r="M257">
            <v>2</v>
          </cell>
        </row>
        <row r="258">
          <cell r="M258">
            <v>2</v>
          </cell>
        </row>
        <row r="259">
          <cell r="M259">
            <v>2</v>
          </cell>
        </row>
        <row r="260">
          <cell r="M260">
            <v>2</v>
          </cell>
        </row>
        <row r="261">
          <cell r="M261">
            <v>2</v>
          </cell>
        </row>
        <row r="262">
          <cell r="M262">
            <v>2</v>
          </cell>
        </row>
        <row r="263">
          <cell r="M263">
            <v>2</v>
          </cell>
        </row>
        <row r="264">
          <cell r="M264">
            <v>2</v>
          </cell>
        </row>
        <row r="265">
          <cell r="M265">
            <v>2</v>
          </cell>
        </row>
        <row r="266">
          <cell r="M266">
            <v>2</v>
          </cell>
        </row>
      </sheetData>
      <sheetData sheetId="6">
        <row r="14">
          <cell r="C14" t="e">
            <v>#VALUE!</v>
          </cell>
        </row>
        <row r="15">
          <cell r="B15" t="str">
            <v>1.Administração Local</v>
          </cell>
          <cell r="C15">
            <v>1</v>
          </cell>
          <cell r="D15" t="str">
            <v>Administração Local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11</v>
          </cell>
        </row>
        <row r="26">
          <cell r="C26">
            <v>12</v>
          </cell>
        </row>
        <row r="27">
          <cell r="C27">
            <v>13</v>
          </cell>
        </row>
        <row r="28">
          <cell r="C28">
            <v>14</v>
          </cell>
        </row>
        <row r="29">
          <cell r="C29">
            <v>15</v>
          </cell>
        </row>
        <row r="30">
          <cell r="C30">
            <v>16</v>
          </cell>
        </row>
        <row r="31">
          <cell r="C31">
            <v>17</v>
          </cell>
        </row>
        <row r="32">
          <cell r="C32">
            <v>18</v>
          </cell>
        </row>
        <row r="33">
          <cell r="C33">
            <v>19</v>
          </cell>
        </row>
        <row r="34">
          <cell r="C34">
            <v>20</v>
          </cell>
        </row>
        <row r="35">
          <cell r="C35">
            <v>21</v>
          </cell>
        </row>
        <row r="36">
          <cell r="C36">
            <v>22</v>
          </cell>
        </row>
        <row r="37">
          <cell r="C37">
            <v>23</v>
          </cell>
        </row>
        <row r="38">
          <cell r="C38">
            <v>24</v>
          </cell>
        </row>
        <row r="39">
          <cell r="C39">
            <v>25</v>
          </cell>
        </row>
        <row r="40">
          <cell r="C40">
            <v>26</v>
          </cell>
        </row>
        <row r="41">
          <cell r="C41">
            <v>27</v>
          </cell>
        </row>
        <row r="42">
          <cell r="C42">
            <v>28</v>
          </cell>
        </row>
        <row r="43">
          <cell r="C43">
            <v>29</v>
          </cell>
        </row>
        <row r="44">
          <cell r="C44">
            <v>30</v>
          </cell>
        </row>
        <row r="45">
          <cell r="C45">
            <v>31</v>
          </cell>
        </row>
        <row r="46">
          <cell r="C46">
            <v>32</v>
          </cell>
        </row>
        <row r="47">
          <cell r="C47">
            <v>33</v>
          </cell>
        </row>
        <row r="48">
          <cell r="C48">
            <v>34</v>
          </cell>
        </row>
        <row r="49">
          <cell r="C49">
            <v>35</v>
          </cell>
        </row>
        <row r="50">
          <cell r="C50">
            <v>36</v>
          </cell>
        </row>
        <row r="51">
          <cell r="C51">
            <v>37</v>
          </cell>
        </row>
        <row r="52">
          <cell r="C52">
            <v>38</v>
          </cell>
        </row>
        <row r="53">
          <cell r="C53">
            <v>39</v>
          </cell>
        </row>
        <row r="54">
          <cell r="C54">
            <v>40</v>
          </cell>
        </row>
        <row r="55">
          <cell r="C55">
            <v>41</v>
          </cell>
        </row>
        <row r="56">
          <cell r="C56">
            <v>42</v>
          </cell>
        </row>
        <row r="57">
          <cell r="C57">
            <v>43</v>
          </cell>
        </row>
        <row r="58">
          <cell r="C58">
            <v>44</v>
          </cell>
        </row>
        <row r="59">
          <cell r="C59">
            <v>45</v>
          </cell>
        </row>
        <row r="60">
          <cell r="C60">
            <v>46</v>
          </cell>
        </row>
        <row r="61">
          <cell r="C61">
            <v>47</v>
          </cell>
        </row>
        <row r="62">
          <cell r="C62">
            <v>48</v>
          </cell>
        </row>
        <row r="63">
          <cell r="C63">
            <v>49</v>
          </cell>
        </row>
        <row r="64">
          <cell r="C64">
            <v>50</v>
          </cell>
        </row>
      </sheetData>
      <sheetData sheetId="7">
        <row r="10">
          <cell r="G10">
            <v>2</v>
          </cell>
        </row>
      </sheetData>
      <sheetData sheetId="8"/>
      <sheetData sheetId="9">
        <row r="9">
          <cell r="J9">
            <v>1</v>
          </cell>
        </row>
        <row r="15">
          <cell r="A15" t="str">
            <v/>
          </cell>
          <cell r="B15">
            <v>1</v>
          </cell>
          <cell r="C15" t="str">
            <v>Administração Local</v>
          </cell>
          <cell r="H15" t="str">
            <v>Para aplicação de Adm. Local é necessário definir os eventos manualmente.</v>
          </cell>
        </row>
        <row r="65">
          <cell r="A65" t="str">
            <v>F</v>
          </cell>
        </row>
      </sheetData>
      <sheetData sheetId="10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0</v>
          </cell>
          <cell r="AA14">
            <v>0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O24">
            <v>0</v>
          </cell>
          <cell r="AA24">
            <v>0</v>
          </cell>
          <cell r="AB24">
            <v>0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</sheetData>
      <sheetData sheetId="12">
        <row r="7">
          <cell r="O7">
            <v>0</v>
          </cell>
        </row>
        <row r="26">
          <cell r="AC26">
            <v>0</v>
          </cell>
          <cell r="AD26">
            <v>0</v>
          </cell>
        </row>
        <row r="27">
          <cell r="AC27">
            <v>0</v>
          </cell>
          <cell r="AD27">
            <v>0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>
        <row r="2">
          <cell r="B2" t="str">
            <v>19.01</v>
          </cell>
        </row>
        <row r="3">
          <cell r="B3" t="str">
            <v>19.01.005</v>
          </cell>
          <cell r="C3" t="str">
            <v>Duto para ar-condicionado</v>
          </cell>
          <cell r="D3" t="str">
            <v>m</v>
          </cell>
          <cell r="F3">
            <v>9.1999999999999993</v>
          </cell>
        </row>
        <row r="4">
          <cell r="B4" t="str">
            <v>19.01.010</v>
          </cell>
          <cell r="C4" t="str">
            <v xml:space="preserve">Ponto de esgoto para bacia sanitária, inclusive tubulações e conexões em PVC rígido soldáveis, até a coluna ou o sub-coletor. </v>
          </cell>
          <cell r="D4" t="str">
            <v>pt</v>
          </cell>
          <cell r="F4">
            <v>16.149999999999999</v>
          </cell>
          <cell r="G4">
            <v>0</v>
          </cell>
        </row>
        <row r="5">
          <cell r="B5" t="str">
            <v>19.01.020</v>
          </cell>
          <cell r="C5" t="str">
            <v xml:space="preserve">Ponto de esgoto para pia ou lavandaria, inclusive tubulações e conexões em PVC rígido soldáveis, até a coluna ou o sub-coletor. </v>
          </cell>
          <cell r="D5" t="str">
            <v>pt</v>
          </cell>
          <cell r="F5">
            <v>18.62</v>
          </cell>
          <cell r="G5">
            <v>0</v>
          </cell>
        </row>
        <row r="6">
          <cell r="B6" t="str">
            <v>19.01.025</v>
          </cell>
          <cell r="C6" t="str">
            <v>Ramal de esgoto e água para alimentação de balcão de inox.</v>
          </cell>
          <cell r="D6" t="str">
            <v>vb</v>
          </cell>
          <cell r="F6">
            <v>101.11</v>
          </cell>
        </row>
        <row r="7">
          <cell r="B7" t="str">
            <v>19.01.030</v>
          </cell>
          <cell r="C7" t="str">
            <v xml:space="preserve">Ponto de esgoto para lavatório ou mictório, inclusive tubulações e conexões em PVC rígido soldáveis, até a coluna ou o sub-coletor. </v>
          </cell>
          <cell r="D7" t="str">
            <v>pt</v>
          </cell>
          <cell r="F7">
            <v>16.489999999999998</v>
          </cell>
          <cell r="G7">
            <v>0</v>
          </cell>
        </row>
        <row r="8">
          <cell r="B8" t="str">
            <v>19.01.040</v>
          </cell>
          <cell r="C8" t="str">
            <v xml:space="preserve">Ponto de esgoto para ralo sifonado, inclusive ralo e conexões em PVC rígido soldáveis, até a coluna ou o sub-coletor. </v>
          </cell>
          <cell r="D8" t="str">
            <v>pt</v>
          </cell>
          <cell r="F8">
            <v>16.73</v>
          </cell>
          <cell r="G8">
            <v>0</v>
          </cell>
        </row>
        <row r="10">
          <cell r="B10" t="str">
            <v>19.02</v>
          </cell>
        </row>
        <row r="11">
          <cell r="B11" t="str">
            <v>19.02.010</v>
          </cell>
          <cell r="C11" t="str">
            <v>Ponto de água, inclusive tubulações e conexões de PVC rígido rosqueável e abertura de rasgos em alvenaria, até o registro geral do ambiente.</v>
          </cell>
          <cell r="D11" t="str">
            <v>pt</v>
          </cell>
          <cell r="F11">
            <v>20.27</v>
          </cell>
          <cell r="G11">
            <v>0</v>
          </cell>
        </row>
        <row r="12">
          <cell r="B12" t="str">
            <v>19.02.020</v>
          </cell>
          <cell r="C12" t="str">
            <v>Ponto de água, inclusive tubulações e conexões de PVC rígido soldável abertura de rasgos em alvenaria, até o registro geral do ambiente.</v>
          </cell>
          <cell r="D12" t="str">
            <v>pt</v>
          </cell>
          <cell r="F12">
            <v>12.53</v>
          </cell>
          <cell r="G12">
            <v>0</v>
          </cell>
        </row>
        <row r="14">
          <cell r="B14" t="str">
            <v>19.03</v>
          </cell>
        </row>
        <row r="15">
          <cell r="B15" t="str">
            <v>19.03.010</v>
          </cell>
          <cell r="C15" t="str">
            <v>Assentamento de tubos de PVC rígido soldáveis, diâmetro de 40 mm, para colunas de esgoto, ventilação ou águas pluviais.</v>
          </cell>
          <cell r="D15" t="str">
            <v>m</v>
          </cell>
          <cell r="F15">
            <v>2.38</v>
          </cell>
          <cell r="G15">
            <v>0</v>
          </cell>
        </row>
        <row r="16">
          <cell r="B16" t="str">
            <v>19.03.020</v>
          </cell>
          <cell r="C16" t="str">
            <v>Assentamento de tubos de PVC rígido soldáveis, diâmetro de 50 mm, para colunas de esgoto, ventilação ou águas pluviais.</v>
          </cell>
          <cell r="D16" t="str">
            <v>m</v>
          </cell>
          <cell r="F16">
            <v>3.22</v>
          </cell>
          <cell r="G16">
            <v>0</v>
          </cell>
        </row>
        <row r="17">
          <cell r="B17" t="str">
            <v>19.03.030</v>
          </cell>
          <cell r="C17" t="str">
            <v>Assentamento de tubos de PVC rígido soldáveis, diâmetro de 75 mm, para colunas de esgoto, ventilação ou águas pluviais.</v>
          </cell>
          <cell r="D17" t="str">
            <v>m</v>
          </cell>
          <cell r="F17">
            <v>4.43</v>
          </cell>
          <cell r="G17">
            <v>0</v>
          </cell>
        </row>
        <row r="18">
          <cell r="B18" t="str">
            <v>19.03.040</v>
          </cell>
          <cell r="C18" t="str">
            <v>Assentamento de tubos de PVC rígido soldáveis, diâmetro de 100 mm, para colunas de esgoto, ventilação ou águas pluviais.</v>
          </cell>
          <cell r="D18" t="str">
            <v>m</v>
          </cell>
          <cell r="F18">
            <v>5.59</v>
          </cell>
          <cell r="G18">
            <v>0</v>
          </cell>
        </row>
        <row r="19">
          <cell r="B19" t="str">
            <v>19.03.041</v>
          </cell>
          <cell r="C19" t="str">
            <v>Fornecimento de tubo de PVC rígido soldáveis, diâmetro de 75 mm, assentado em muro de contenção de pedra rachão com ponta interna coberta com Bidim 25, conforme projeto em anexo.</v>
          </cell>
          <cell r="D19" t="str">
            <v>m</v>
          </cell>
          <cell r="F19">
            <v>4.43</v>
          </cell>
          <cell r="G19">
            <v>0</v>
          </cell>
        </row>
        <row r="21">
          <cell r="B21" t="str">
            <v>19.04</v>
          </cell>
        </row>
        <row r="22">
          <cell r="B22" t="str">
            <v>19.04.010</v>
          </cell>
          <cell r="C22" t="str">
            <v>Assentamento de manilha vitrificada classe "B"(EB-5), diâmetro de 4 pol., para coletores e sub-coletores de esgoto e águas pluviais, inclusive abertura e fechamento de valas.</v>
          </cell>
          <cell r="D22" t="str">
            <v>m</v>
          </cell>
          <cell r="F22">
            <v>6.19</v>
          </cell>
          <cell r="G22">
            <v>0</v>
          </cell>
        </row>
        <row r="23">
          <cell r="B23" t="str">
            <v>19.04.015</v>
          </cell>
          <cell r="C23" t="str">
            <v>Assentamento de manilha de barro diâmetro de 4 pol., para coletores e sub-coletores de esgoto e águas pluviais, sem o fornecimento da manilha.</v>
          </cell>
          <cell r="D23" t="str">
            <v>m</v>
          </cell>
          <cell r="F23">
            <v>2.85</v>
          </cell>
          <cell r="G23">
            <v>0</v>
          </cell>
        </row>
        <row r="24">
          <cell r="B24" t="str">
            <v>19.04.020</v>
          </cell>
          <cell r="C24" t="str">
            <v>Assentamento de manilha vitrificada classe "B"(EB-5), diâmetro de 6 pol., para coletores e sub-coletores de esgoto e águas pluviais, inclusive abertura e fechamento de valas.</v>
          </cell>
          <cell r="D24" t="str">
            <v>m</v>
          </cell>
          <cell r="F24">
            <v>9.8800000000000008</v>
          </cell>
          <cell r="G24">
            <v>0</v>
          </cell>
        </row>
        <row r="25">
          <cell r="B25" t="str">
            <v>19.04.025</v>
          </cell>
          <cell r="C25" t="str">
            <v>Assentamento de manilha de barro, diâmetro de 6 pol., para coletores e sub-coletores de esgoto e águas pluviais, sem o fornecimento da manilha.</v>
          </cell>
          <cell r="D25" t="str">
            <v>m</v>
          </cell>
          <cell r="F25">
            <v>3.58</v>
          </cell>
          <cell r="G25">
            <v>0</v>
          </cell>
        </row>
        <row r="26">
          <cell r="B26" t="str">
            <v>19.04.030</v>
          </cell>
          <cell r="C26" t="str">
            <v>Assentamento de manilha vitrificada classe "B"(EB-5), diâmetro de 8 pol., para coletores e sub-coletores de esgoto e águas pluviais, inclusive abertura e fechamento de valas.</v>
          </cell>
          <cell r="D26" t="str">
            <v>m</v>
          </cell>
          <cell r="F26">
            <v>15.06</v>
          </cell>
          <cell r="G26">
            <v>0</v>
          </cell>
        </row>
        <row r="27">
          <cell r="B27" t="str">
            <v>19.04.035</v>
          </cell>
          <cell r="C27" t="str">
            <v>Assentamento de manilha de barro, diâmetro de 8 pol., para coletores e sub-coletores de esgoto e águas pluviais, sem o fornecimento da manilha.</v>
          </cell>
          <cell r="D27" t="str">
            <v>m</v>
          </cell>
          <cell r="F27">
            <v>4.75</v>
          </cell>
          <cell r="G27">
            <v>0</v>
          </cell>
        </row>
        <row r="28">
          <cell r="B28" t="str">
            <v>19.04.040</v>
          </cell>
          <cell r="C28" t="str">
            <v>Assentamento de tubos de PVC rígido soldáveis, diâmetro de 100 mm, para coletores e sub-coletores de esgoto ou águas pluviais, inclusive abertura e fechamento de valas.</v>
          </cell>
          <cell r="D28" t="str">
            <v>m</v>
          </cell>
          <cell r="F28">
            <v>5.94</v>
          </cell>
          <cell r="G28">
            <v>0</v>
          </cell>
        </row>
        <row r="29">
          <cell r="B29" t="str">
            <v>19.04.041</v>
          </cell>
          <cell r="C29" t="str">
            <v>Assentamento de tubos de PVC rígido soldáveis, diâmetro de 40 mm, para coletores e sub-coletores de esgoto ou águas pluviais, inclusive abertura e fechamento de valas.</v>
          </cell>
          <cell r="D29" t="str">
            <v>m</v>
          </cell>
          <cell r="F29">
            <v>1.85</v>
          </cell>
          <cell r="G29">
            <v>0</v>
          </cell>
        </row>
        <row r="30">
          <cell r="B30" t="str">
            <v>19.04.050</v>
          </cell>
          <cell r="C30" t="str">
            <v>Assentamento de tubos de PVC rígido soldável, diâmetro de 150 mm, para coletores e sub-coletores de esgoto ou águas pluviais, inclusive abertura e fechamento de valas.</v>
          </cell>
          <cell r="D30" t="str">
            <v>m</v>
          </cell>
          <cell r="F30">
            <v>12.05</v>
          </cell>
          <cell r="G30">
            <v>0</v>
          </cell>
        </row>
        <row r="32">
          <cell r="B32" t="str">
            <v>19.05</v>
          </cell>
        </row>
        <row r="33">
          <cell r="B33" t="str">
            <v>19.05.005</v>
          </cell>
          <cell r="C33" t="str">
            <v>Fornecimento e colocação de conexões em ferro galvanizado 3/4"</v>
          </cell>
          <cell r="D33" t="str">
            <v>un</v>
          </cell>
          <cell r="F33">
            <v>4.03</v>
          </cell>
        </row>
        <row r="34">
          <cell r="B34" t="str">
            <v>19.05.006</v>
          </cell>
          <cell r="C34" t="str">
            <v>Fornecimento e colocação de tubo de ferro galvanizado 3/4".</v>
          </cell>
          <cell r="D34" t="str">
            <v>m</v>
          </cell>
          <cell r="F34">
            <v>6.37</v>
          </cell>
        </row>
        <row r="35">
          <cell r="B35" t="str">
            <v>19.05.010</v>
          </cell>
          <cell r="C35" t="str">
            <v>Assentamento de tubos soldáveis de PVC rígido, diâmetro de 20 mm, inclusive conexões e abertura de rasgos em alvenaria, para colunas de água.</v>
          </cell>
          <cell r="D35" t="str">
            <v>m</v>
          </cell>
          <cell r="F35">
            <v>2.12</v>
          </cell>
          <cell r="G35">
            <v>0</v>
          </cell>
        </row>
        <row r="36">
          <cell r="B36" t="str">
            <v>19.05.020</v>
          </cell>
          <cell r="C36" t="str">
            <v>Assentamento de tubos soldáveis de PVC rígido, diâmetro de 25 mm, inclusive conexões e abertura de rasgos em alvenaria, para colunas de água.</v>
          </cell>
          <cell r="D36" t="str">
            <v>m</v>
          </cell>
          <cell r="F36">
            <v>2.35</v>
          </cell>
          <cell r="G36">
            <v>0</v>
          </cell>
        </row>
        <row r="37">
          <cell r="B37" t="str">
            <v>19.05.030</v>
          </cell>
          <cell r="C37" t="str">
            <v>Assentamento de tubos soldáveis de PVC rígido, diâmetro de 32 mm, inclusive conexões e abertura de rasgos em alvenaria, para colunas de água.</v>
          </cell>
          <cell r="D37" t="str">
            <v>m</v>
          </cell>
          <cell r="F37">
            <v>3.72</v>
          </cell>
          <cell r="G37">
            <v>0</v>
          </cell>
        </row>
        <row r="38">
          <cell r="B38" t="str">
            <v>19.05.040</v>
          </cell>
          <cell r="C38" t="str">
            <v>Assentamento de tubos soldáveis de PVC rígido, diâmetro de 40 mm, inclusive conexões e abertura de rasgos em alvenaria, para colunas de água.</v>
          </cell>
          <cell r="D38" t="str">
            <v>m</v>
          </cell>
          <cell r="F38">
            <v>4.54</v>
          </cell>
          <cell r="G38">
            <v>0</v>
          </cell>
        </row>
        <row r="39">
          <cell r="B39" t="str">
            <v>19.05.050</v>
          </cell>
          <cell r="C39" t="str">
            <v>Assentamento de tubos soldáveis de PVC rígido, diâmetro de 50 mm, inclusive conexões e abertura de rasgos em alvenaria, para colunas de água.</v>
          </cell>
          <cell r="D39" t="str">
            <v>m</v>
          </cell>
          <cell r="F39">
            <v>5.03</v>
          </cell>
          <cell r="G39">
            <v>0</v>
          </cell>
        </row>
        <row r="40">
          <cell r="B40" t="str">
            <v>19.05.060</v>
          </cell>
          <cell r="C40" t="str">
            <v>Assentamento de tubos soldáveis de PVC rígido, diâmetro de 60 mm, inclusive conexões e abertura de rasgos em alvenaria, para colunas de água.</v>
          </cell>
          <cell r="D40" t="str">
            <v>m</v>
          </cell>
          <cell r="F40">
            <v>8.31</v>
          </cell>
          <cell r="G40">
            <v>0</v>
          </cell>
        </row>
        <row r="41">
          <cell r="B41" t="str">
            <v>19.05.070</v>
          </cell>
          <cell r="C41" t="str">
            <v>Assentamento de tubos soldáveis de PVC rígido, diâmetro de 75 mm, inclusive conexões e abertura de rasgos em alvenaria, para colunas de água.</v>
          </cell>
          <cell r="D41" t="str">
            <v>m</v>
          </cell>
          <cell r="F41">
            <v>12.58</v>
          </cell>
          <cell r="G41">
            <v>0</v>
          </cell>
        </row>
        <row r="42">
          <cell r="B42" t="str">
            <v>19.05.080</v>
          </cell>
          <cell r="C42" t="str">
            <v>Assentamento de tubos soldáveis de PVC rígido, diâmetro de 85 mm, inclusive conexões e abertura de rasgos em alvenaria, para colunas de água.</v>
          </cell>
          <cell r="D42" t="str">
            <v>m</v>
          </cell>
          <cell r="F42">
            <v>13.9</v>
          </cell>
          <cell r="G42">
            <v>0</v>
          </cell>
        </row>
        <row r="43">
          <cell r="B43" t="str">
            <v>19.05.090</v>
          </cell>
          <cell r="C43" t="str">
            <v>Assentamento de tubos soldáveis de PVC rígido, diâmetro de 110 mm, inclusive conexões e abertura de rasgos em alvenaria, para colunas de água.</v>
          </cell>
          <cell r="D43" t="str">
            <v>m</v>
          </cell>
          <cell r="F43">
            <v>20.84</v>
          </cell>
          <cell r="G43">
            <v>0</v>
          </cell>
        </row>
        <row r="44">
          <cell r="B44" t="str">
            <v>19.05.100</v>
          </cell>
          <cell r="C44" t="str">
            <v>Assentamento de tubos rosqueáveis de PVC rígido, diâmetro de 1/2 pol., inclusive conexões e abertura de rasgos em alvenaria, para colunas de água.</v>
          </cell>
          <cell r="D44" t="str">
            <v>m</v>
          </cell>
          <cell r="F44">
            <v>5.29</v>
          </cell>
          <cell r="G44">
            <v>0</v>
          </cell>
        </row>
        <row r="45">
          <cell r="B45" t="str">
            <v>19.05.110</v>
          </cell>
          <cell r="C45" t="str">
            <v>Assentamento de tubos rosqueáveis de PVC rígido, diâmetro de 3/4 pol., inclusive conexões e abertura de rasgos em alvenaria, para colunas de água.</v>
          </cell>
          <cell r="D45" t="str">
            <v>m</v>
          </cell>
          <cell r="F45">
            <v>6.38</v>
          </cell>
          <cell r="G45">
            <v>0</v>
          </cell>
        </row>
        <row r="46">
          <cell r="B46" t="str">
            <v>19.05.120</v>
          </cell>
          <cell r="C46" t="str">
            <v>Assentamento de tubos rosqueáveis de PVC rígido, diâmetro de 1 pol., inclusive conexões e abertura de rasgos em alvenaria, para colunas de água.</v>
          </cell>
          <cell r="D46" t="str">
            <v>m</v>
          </cell>
          <cell r="F46">
            <v>9.34</v>
          </cell>
          <cell r="G46">
            <v>0</v>
          </cell>
        </row>
        <row r="47">
          <cell r="B47" t="str">
            <v>19.05.130</v>
          </cell>
          <cell r="C47" t="str">
            <v>Assentamento de tubos rosqueáveis de PVC rígido, diâmetro de 1/4 pol., inclusive conexões e abertura de rasgos em alvenaria, para colunas de água.</v>
          </cell>
          <cell r="D47" t="str">
            <v>m</v>
          </cell>
          <cell r="F47">
            <v>11.5</v>
          </cell>
          <cell r="G47">
            <v>0</v>
          </cell>
        </row>
        <row r="48">
          <cell r="B48" t="str">
            <v>19.05.140</v>
          </cell>
          <cell r="C48" t="str">
            <v>Assentamento de tubos rosqueáveis de PVC rígido, diâmetro de 1 1/2 pol., inclusive conexões e abertura de rasgos em alvenaria, para colunas de água.</v>
          </cell>
          <cell r="D48" t="str">
            <v>m</v>
          </cell>
          <cell r="F48">
            <v>12.43</v>
          </cell>
          <cell r="G48">
            <v>0</v>
          </cell>
        </row>
        <row r="49">
          <cell r="B49" t="str">
            <v>19.05.150</v>
          </cell>
          <cell r="C49" t="str">
            <v>Assentamento de tubos rosqueáveis de PVC rígido, diâmetro de 2 pol., inclusive conexões e abertura de rasgos em alvenaria, para colunas de água.</v>
          </cell>
          <cell r="D49" t="str">
            <v>m</v>
          </cell>
          <cell r="F49">
            <v>17.440000000000001</v>
          </cell>
          <cell r="G49">
            <v>0</v>
          </cell>
        </row>
        <row r="50">
          <cell r="B50" t="str">
            <v>19.05.160</v>
          </cell>
          <cell r="C50" t="str">
            <v>Assentamento de tubos rosqueáveis de PVC rígido, diâmetro de 2 1/2 pol., inclusive conexões e abertura de rasgos em alvenaria, para colunas de água.</v>
          </cell>
          <cell r="D50" t="str">
            <v>m</v>
          </cell>
          <cell r="F50">
            <v>21.75</v>
          </cell>
          <cell r="G50">
            <v>0</v>
          </cell>
        </row>
        <row r="51">
          <cell r="B51" t="str">
            <v>19.05.170</v>
          </cell>
          <cell r="C51" t="str">
            <v>Assentamento de tubos rosqueáveis de PVC rígido, diâmetro de 3 pol., inclusive conexões e abertura de rasgos em alvenaria, para colunas de água.</v>
          </cell>
          <cell r="D51" t="str">
            <v>m</v>
          </cell>
          <cell r="F51">
            <v>24.93</v>
          </cell>
          <cell r="G51">
            <v>0</v>
          </cell>
        </row>
        <row r="52">
          <cell r="B52" t="str">
            <v>19.05.180</v>
          </cell>
          <cell r="C52" t="str">
            <v>Assentamento de tubos rosqueáveis de PVC rígido, diâmetro de 4 pol., inclusive conexões e abertura de rasgos em alvenaria, para colunas de água.</v>
          </cell>
          <cell r="D52" t="str">
            <v>m</v>
          </cell>
          <cell r="F52">
            <v>31.01</v>
          </cell>
          <cell r="G52">
            <v>0</v>
          </cell>
        </row>
        <row r="53">
          <cell r="B53" t="str">
            <v>19.05.190</v>
          </cell>
          <cell r="C53" t="str">
            <v>Assentamento de tubos de ferro galvanizado, diâmetro de 1/2 pol., inclusive conexões e abertura de rasgos em alvenaria, para colunas de água.</v>
          </cell>
          <cell r="D53" t="str">
            <v>m</v>
          </cell>
          <cell r="F53">
            <v>8.64</v>
          </cell>
          <cell r="G53">
            <v>0</v>
          </cell>
        </row>
        <row r="54">
          <cell r="B54" t="str">
            <v>19.05.200</v>
          </cell>
          <cell r="C54" t="str">
            <v>Assentamento de tubos de ferro galvanizado, diâmetro de 3/4 pol., inclusive conexões e abertura de rasgos em alvenaria, para colunas de água.</v>
          </cell>
          <cell r="D54" t="str">
            <v>m</v>
          </cell>
          <cell r="F54">
            <v>10.56</v>
          </cell>
          <cell r="G54">
            <v>0</v>
          </cell>
        </row>
        <row r="55">
          <cell r="B55" t="str">
            <v>19.05.210</v>
          </cell>
          <cell r="C55" t="str">
            <v>Assentamento de tubos de ferro galvanizado, diâmetro de 1 pol., inclusive conexões e abertura de rasgos em alvenaria, para colunas de água.</v>
          </cell>
          <cell r="D55" t="str">
            <v>m</v>
          </cell>
          <cell r="F55">
            <v>14.05</v>
          </cell>
          <cell r="G55">
            <v>0</v>
          </cell>
        </row>
        <row r="56">
          <cell r="B56" t="str">
            <v>19.05.220</v>
          </cell>
          <cell r="C56" t="str">
            <v>Assentamento de tubos de ferro galvanizado, diâmetro de 1 1/4 pol., inclusive conexões e abertura de rasgos em alvenaria, para colunas de água.</v>
          </cell>
          <cell r="D56" t="str">
            <v>m</v>
          </cell>
          <cell r="F56">
            <v>17.420000000000002</v>
          </cell>
          <cell r="G56">
            <v>0</v>
          </cell>
        </row>
        <row r="57">
          <cell r="B57" t="str">
            <v>19.05.230</v>
          </cell>
          <cell r="C57" t="str">
            <v>Assentamento de tubos de ferro galvanizado, diâmetro de 1 1/2 pol., inclusive conexões e abertura de rasgos em alvenaria, para colunas de água.</v>
          </cell>
          <cell r="D57" t="str">
            <v>m</v>
          </cell>
          <cell r="F57">
            <v>19.71</v>
          </cell>
          <cell r="G57">
            <v>0</v>
          </cell>
        </row>
        <row r="58">
          <cell r="B58" t="str">
            <v>19.05.235</v>
          </cell>
          <cell r="C58" t="str">
            <v>Estrututa em tubos de ferro de 3" para detalhe superior</v>
          </cell>
          <cell r="D58" t="str">
            <v>vb</v>
          </cell>
          <cell r="F58">
            <v>1294.8</v>
          </cell>
        </row>
        <row r="59">
          <cell r="B59" t="str">
            <v>19.05.240</v>
          </cell>
          <cell r="C59" t="str">
            <v>Assentamento de tubos de ferro galvanizado, diâmetro de 2 pol., inclusive conexões e abertura de rasgos em alvenaria, para colunas de água.</v>
          </cell>
          <cell r="D59" t="str">
            <v>m</v>
          </cell>
          <cell r="F59">
            <v>24.16</v>
          </cell>
          <cell r="G59">
            <v>0</v>
          </cell>
        </row>
        <row r="60">
          <cell r="B60" t="str">
            <v>19.05.241</v>
          </cell>
          <cell r="C60" t="str">
            <v>Assentamento de tubos de ferro galvanizado, diâmetro de 2 pol., inclusive conexões.</v>
          </cell>
          <cell r="D60" t="str">
            <v>m</v>
          </cell>
          <cell r="F60">
            <v>23.56</v>
          </cell>
          <cell r="G60">
            <v>0</v>
          </cell>
        </row>
        <row r="61">
          <cell r="B61" t="str">
            <v>19.05.242</v>
          </cell>
          <cell r="C61" t="str">
            <v>Assentamento de tubos de ferro galvanizado, diâmetro de 3 pol., inclusive conexões.</v>
          </cell>
          <cell r="D61" t="str">
            <v>m</v>
          </cell>
          <cell r="F61">
            <v>30.22</v>
          </cell>
          <cell r="G61">
            <v>0</v>
          </cell>
        </row>
        <row r="62">
          <cell r="B62" t="str">
            <v>19.05.243</v>
          </cell>
          <cell r="C62" t="str">
            <v>Fornecimento e colocação de conexões em ferro galvanizado 3"</v>
          </cell>
          <cell r="D62" t="str">
            <v>un</v>
          </cell>
          <cell r="F62">
            <v>47.64</v>
          </cell>
        </row>
        <row r="63">
          <cell r="B63" t="str">
            <v>19.05.244</v>
          </cell>
          <cell r="C63" t="str">
            <v>Assentamento de tubos de ferro galvanizado, diâmetro 2 " , sem incluir conexões.</v>
          </cell>
          <cell r="D63" t="str">
            <v>m</v>
          </cell>
          <cell r="F63">
            <v>35.909999999999997</v>
          </cell>
        </row>
        <row r="64">
          <cell r="B64" t="str">
            <v>19.05.250</v>
          </cell>
          <cell r="C64" t="str">
            <v>Assentamento de tubos de ferro galvanizado, diâmetro de 2 1/2 pol., inclusive conexões e abertura de rasgos em alvenaria, para colunas de água.</v>
          </cell>
          <cell r="D64" t="str">
            <v>m</v>
          </cell>
          <cell r="F64">
            <v>30.32</v>
          </cell>
          <cell r="G64">
            <v>0</v>
          </cell>
        </row>
        <row r="65">
          <cell r="B65" t="str">
            <v>19.05.260</v>
          </cell>
          <cell r="C65" t="str">
            <v>Assentamento de tubos de ferro galvanizado, diâmetro de 3 pol., inclusive conexões e abertura de rasgos em alvenaria, para colunas de água.</v>
          </cell>
          <cell r="D65" t="str">
            <v>m</v>
          </cell>
          <cell r="F65">
            <v>34.4</v>
          </cell>
          <cell r="G65">
            <v>0</v>
          </cell>
        </row>
        <row r="66">
          <cell r="B66" t="str">
            <v>19.05.270</v>
          </cell>
          <cell r="C66" t="str">
            <v>Assentamento de tubos de ferro galvanizado, diâmetro de 4 pol., inclusive conexões e abertura de rasgos em alvenaria, para colunas de água.</v>
          </cell>
          <cell r="D66" t="str">
            <v>m</v>
          </cell>
          <cell r="F66">
            <v>46.29</v>
          </cell>
          <cell r="G66">
            <v>0</v>
          </cell>
        </row>
        <row r="67">
          <cell r="B67" t="str">
            <v>19.05.271</v>
          </cell>
          <cell r="C67" t="str">
            <v>Fornecimento e assentamento de tubo de ferro 2"</v>
          </cell>
          <cell r="D67" t="str">
            <v>m</v>
          </cell>
          <cell r="F67">
            <v>46.19</v>
          </cell>
          <cell r="G67">
            <v>0</v>
          </cell>
        </row>
        <row r="68">
          <cell r="B68" t="str">
            <v>19.05.273</v>
          </cell>
          <cell r="C68" t="str">
            <v>Fechamento de banh., e degrau.</v>
          </cell>
          <cell r="D68" t="str">
            <v>m²</v>
          </cell>
          <cell r="F68">
            <v>95</v>
          </cell>
          <cell r="G68">
            <v>0</v>
          </cell>
        </row>
        <row r="69">
          <cell r="B69" t="str">
            <v>19.05.274</v>
          </cell>
          <cell r="C69" t="str">
            <v>Assentamento de tubo de ferro galvanizado de 2", abertura de rasgos na alvenaria sem incluir conexões.</v>
          </cell>
          <cell r="D69" t="str">
            <v>m</v>
          </cell>
          <cell r="F69">
            <v>20.55</v>
          </cell>
          <cell r="G69">
            <v>0</v>
          </cell>
        </row>
        <row r="70">
          <cell r="B70" t="str">
            <v>19.05.276</v>
          </cell>
          <cell r="C70" t="str">
            <v>Cuba de cozinha.</v>
          </cell>
          <cell r="D70" t="str">
            <v>un</v>
          </cell>
          <cell r="F70">
            <v>23.75</v>
          </cell>
          <cell r="G70">
            <v>0</v>
          </cell>
        </row>
        <row r="71">
          <cell r="B71" t="str">
            <v>19.05.277</v>
          </cell>
          <cell r="C71" t="str">
            <v>Granilite tipo resilinea</v>
          </cell>
          <cell r="D71" t="str">
            <v>m</v>
          </cell>
          <cell r="F71">
            <v>34.200000000000003</v>
          </cell>
          <cell r="G71">
            <v>0</v>
          </cell>
        </row>
        <row r="72">
          <cell r="B72" t="str">
            <v>19.05.278</v>
          </cell>
          <cell r="C72" t="str">
            <v>Passarela em estrutura metálica.</v>
          </cell>
          <cell r="D72" t="str">
            <v>m²</v>
          </cell>
          <cell r="F72">
            <v>36.479999999999997</v>
          </cell>
        </row>
        <row r="73">
          <cell r="B73" t="str">
            <v>19.05.279</v>
          </cell>
          <cell r="C73" t="str">
            <v>Tubo de ferro galvanizado 5"</v>
          </cell>
          <cell r="D73" t="str">
            <v>m</v>
          </cell>
          <cell r="F73">
            <v>48.22</v>
          </cell>
        </row>
        <row r="74">
          <cell r="B74" t="str">
            <v>19.05.280</v>
          </cell>
          <cell r="C74" t="str">
            <v>Tela de proteção para alambrado</v>
          </cell>
          <cell r="D74" t="str">
            <v>m²</v>
          </cell>
          <cell r="F74">
            <v>5.0999999999999996</v>
          </cell>
        </row>
        <row r="75">
          <cell r="B75" t="str">
            <v>19.05.281</v>
          </cell>
          <cell r="C75" t="str">
            <v>Tubo de ferro galvanizado 3"</v>
          </cell>
          <cell r="D75" t="str">
            <v>m</v>
          </cell>
          <cell r="F75">
            <v>22.89</v>
          </cell>
        </row>
        <row r="76">
          <cell r="B76" t="str">
            <v>19.05.282</v>
          </cell>
          <cell r="C76" t="str">
            <v>Portão em chapa galvanizada</v>
          </cell>
          <cell r="D76" t="str">
            <v>m²</v>
          </cell>
          <cell r="F76">
            <v>22.5</v>
          </cell>
        </row>
        <row r="77">
          <cell r="B77" t="str">
            <v>19.05.285</v>
          </cell>
          <cell r="C77" t="str">
            <v>Fornecimento e colocação de tubos de ferro galvanizado de 3 " para construção de escada tipo marinheiro.</v>
          </cell>
          <cell r="D77" t="str">
            <v>m</v>
          </cell>
          <cell r="F77">
            <v>30.22</v>
          </cell>
          <cell r="G77">
            <v>0</v>
          </cell>
        </row>
        <row r="78">
          <cell r="B78" t="str">
            <v>19.05.290</v>
          </cell>
          <cell r="C78" t="str">
            <v>Tubo de ferro de 2", em forma de U nas dimensões 0,80 x 0,40 cm, com espaçamento a cada 1,50 m, com pintura automotiva, conforme detalhe D6.</v>
          </cell>
          <cell r="D78" t="str">
            <v>m</v>
          </cell>
          <cell r="F78">
            <v>28.04</v>
          </cell>
          <cell r="G78">
            <v>0</v>
          </cell>
        </row>
        <row r="79">
          <cell r="B79" t="str">
            <v>19.05.291</v>
          </cell>
          <cell r="C79" t="str">
            <v>Tubo de ferro 3/4"</v>
          </cell>
          <cell r="D79" t="str">
            <v>un</v>
          </cell>
          <cell r="F79">
            <v>91.86</v>
          </cell>
        </row>
        <row r="80">
          <cell r="B80" t="str">
            <v>19.05.292</v>
          </cell>
          <cell r="C80" t="str">
            <v>Tubo de ferro 4"</v>
          </cell>
          <cell r="D80" t="str">
            <v>un</v>
          </cell>
          <cell r="F80">
            <v>461.25</v>
          </cell>
        </row>
        <row r="81">
          <cell r="B81" t="str">
            <v>19.05.293</v>
          </cell>
          <cell r="C81" t="str">
            <v>Chapa galvanizada</v>
          </cell>
          <cell r="D81" t="str">
            <v>m²</v>
          </cell>
          <cell r="F81">
            <v>22.5</v>
          </cell>
        </row>
        <row r="82">
          <cell r="B82" t="str">
            <v>19.05.294</v>
          </cell>
          <cell r="C82" t="str">
            <v>Tubo de ferro galvanizado 1"</v>
          </cell>
          <cell r="D82" t="str">
            <v>m</v>
          </cell>
          <cell r="F82">
            <v>7.43</v>
          </cell>
        </row>
        <row r="83">
          <cell r="B83" t="str">
            <v>19.05.295</v>
          </cell>
          <cell r="C83" t="str">
            <v>Rede de proteção</v>
          </cell>
          <cell r="D83" t="str">
            <v>m²</v>
          </cell>
          <cell r="F83">
            <v>7.7</v>
          </cell>
        </row>
        <row r="84">
          <cell r="B84" t="str">
            <v>19.05.296</v>
          </cell>
          <cell r="C84" t="str">
            <v>Tubo de ferro galvanizado 2"</v>
          </cell>
          <cell r="D84" t="str">
            <v>m</v>
          </cell>
          <cell r="F84">
            <v>15.46</v>
          </cell>
        </row>
        <row r="85">
          <cell r="B85" t="str">
            <v>19.05.297</v>
          </cell>
          <cell r="C85" t="str">
            <v>Roda em ferro tubo galvanizado 2"pintada</v>
          </cell>
          <cell r="D85" t="str">
            <v>un</v>
          </cell>
          <cell r="F85">
            <v>355.4</v>
          </cell>
        </row>
        <row r="86">
          <cell r="B86" t="str">
            <v>19.05.298</v>
          </cell>
          <cell r="C86" t="str">
            <v>Complementação dos tubos de PVC rígido soldáveis para saída de esgoto, com 150mm, inclusive conexões, engaste na alvenaria do canal e recomposição da mesma.</v>
          </cell>
          <cell r="D86" t="str">
            <v>m</v>
          </cell>
          <cell r="F86">
            <v>9.74</v>
          </cell>
        </row>
        <row r="88">
          <cell r="B88" t="str">
            <v>19.06</v>
          </cell>
        </row>
        <row r="89">
          <cell r="B89" t="str">
            <v>19.06.001</v>
          </cell>
          <cell r="C89" t="str">
            <v xml:space="preserve">Instalação hidráulica </v>
          </cell>
          <cell r="D89" t="str">
            <v>vb</v>
          </cell>
          <cell r="F89">
            <v>368.36</v>
          </cell>
          <cell r="G89">
            <v>0</v>
          </cell>
        </row>
        <row r="90">
          <cell r="B90" t="str">
            <v>19.06.010</v>
          </cell>
          <cell r="C90" t="str">
            <v>Caixa coletora de inspeção ou de areia com paredes em alvenaria, laje de tampa e de fundo em concreto, revestida internamente com argamassa de cimento e areia 1:4, dimensões internas 0,50 x 0,50 m, com profundidade até 0,80 m.</v>
          </cell>
          <cell r="D90" t="str">
            <v>un</v>
          </cell>
          <cell r="F90">
            <v>60.27</v>
          </cell>
          <cell r="G90">
            <v>0</v>
          </cell>
        </row>
        <row r="91">
          <cell r="B91" t="str">
            <v>19.06.011</v>
          </cell>
          <cell r="C91" t="str">
            <v xml:space="preserve">Restauração de caixa coletora com gaveta, em  alvenaria de 1 vez de tijolos maciços prensados, nas dimensões internas 0,80 m x 0,80 m x 0,90 m, inclusive escavação, reaterro compactado e remoção do material excedente (com sobretampa de concreto) </v>
          </cell>
          <cell r="D91" t="str">
            <v>un</v>
          </cell>
          <cell r="F91">
            <v>59</v>
          </cell>
          <cell r="G91">
            <v>0</v>
          </cell>
        </row>
        <row r="92">
          <cell r="B92" t="str">
            <v>19.06.020</v>
          </cell>
          <cell r="C92" t="str">
            <v>Caixa coletora de inspeção ou de areia com paredes em alvenaria, laje de tampa e de fundo em concreto, revestida internamente com argamassa de cimento e areia 1:4, dimensões internas 0,60 x 0,60 m, com profundidade até 0,80 m.</v>
          </cell>
          <cell r="D92" t="str">
            <v>un</v>
          </cell>
          <cell r="F92">
            <v>85.05</v>
          </cell>
          <cell r="G92">
            <v>0</v>
          </cell>
        </row>
        <row r="93">
          <cell r="B93" t="str">
            <v>19.06.021</v>
          </cell>
          <cell r="C93" t="str">
            <v>Restauração de uma caixa coletora em alvenaria de tijolos maciços prensados nas dimensões 0,60 x 0,60 x 0,60 m.</v>
          </cell>
          <cell r="D93" t="str">
            <v>un</v>
          </cell>
          <cell r="F93">
            <v>42.52</v>
          </cell>
          <cell r="G93">
            <v>0</v>
          </cell>
        </row>
        <row r="94">
          <cell r="B94" t="str">
            <v>19.06.030</v>
          </cell>
          <cell r="C94" t="str">
            <v>Caixa de gordura com paredes em alvenaria, laje de tampa e de fundo em concreto, revestida internamente com argamassa de cimento e areia 1:4, dimensões internas 0,50 x 0,50 x 0,50 m com chicana de concreto.</v>
          </cell>
          <cell r="D94" t="str">
            <v>un</v>
          </cell>
          <cell r="F94">
            <v>54.32</v>
          </cell>
          <cell r="G94">
            <v>0</v>
          </cell>
        </row>
        <row r="95">
          <cell r="B95" t="str">
            <v>19.06.040</v>
          </cell>
          <cell r="C95" t="str">
            <v>Caixa de brita para coleta de águas pluviais, com paredes em alvenaria, dimensões internas (0,50 x 0,50 x 0,50) m, aberta, sem laje de fundo, preenchida com brita n.º 25.</v>
          </cell>
          <cell r="D95" t="str">
            <v>un</v>
          </cell>
          <cell r="F95">
            <v>19.98</v>
          </cell>
          <cell r="G95">
            <v>0</v>
          </cell>
        </row>
        <row r="96">
          <cell r="B96" t="str">
            <v>19.06.041</v>
          </cell>
          <cell r="C96" t="str">
            <v xml:space="preserve">Caixa 0,80 x 0,80 </v>
          </cell>
          <cell r="D96" t="str">
            <v>un</v>
          </cell>
          <cell r="F96">
            <v>47.88</v>
          </cell>
          <cell r="G96">
            <v>0</v>
          </cell>
        </row>
        <row r="97">
          <cell r="B97" t="str">
            <v>19.06.050</v>
          </cell>
          <cell r="C97" t="str">
            <v>Caixa de brita para coleta de águas pluviais, com paredes em alvenaria, dimensões internas (1,00 x 0,50 x 0,30) m, aberta, sem laje de fundo, preenchida com brita n.º 25.</v>
          </cell>
          <cell r="D97" t="str">
            <v>un</v>
          </cell>
          <cell r="F97">
            <v>18.239999999999998</v>
          </cell>
          <cell r="G97">
            <v>0</v>
          </cell>
        </row>
        <row r="99">
          <cell r="B99" t="str">
            <v>19.07</v>
          </cell>
        </row>
        <row r="100">
          <cell r="B100" t="str">
            <v>19.07.007</v>
          </cell>
          <cell r="C100" t="str">
            <v>Instalação de bebedouro.</v>
          </cell>
          <cell r="D100" t="str">
            <v>un</v>
          </cell>
          <cell r="F100">
            <v>114</v>
          </cell>
          <cell r="G100">
            <v>0</v>
          </cell>
        </row>
        <row r="101">
          <cell r="B101" t="str">
            <v>19.07.010</v>
          </cell>
          <cell r="C101" t="str">
            <v>Bacia sanitária de louça branca, Celite linha Módulo ou similar, inclusive fixação, tampa e acessórios correspondentes.</v>
          </cell>
          <cell r="D101" t="str">
            <v>cj</v>
          </cell>
          <cell r="F101">
            <v>56.31</v>
          </cell>
          <cell r="G101">
            <v>0</v>
          </cell>
        </row>
        <row r="102">
          <cell r="B102" t="str">
            <v>19.07.015</v>
          </cell>
          <cell r="C102" t="str">
            <v>Fornecimento e colocação de bacia sanitária de louça branca celite linha pública ou similar.</v>
          </cell>
          <cell r="D102" t="str">
            <v>un</v>
          </cell>
          <cell r="F102">
            <v>66.61</v>
          </cell>
        </row>
        <row r="103">
          <cell r="B103" t="str">
            <v>19.07.030</v>
          </cell>
          <cell r="C103" t="str">
            <v>Lavatório simples, grande, sem coluna, de louça branca, Celite linha Módulo ou similar, inclusive fixação e acessórios correspondentes.</v>
          </cell>
          <cell r="D103" t="str">
            <v>cj</v>
          </cell>
          <cell r="F103">
            <v>45.52</v>
          </cell>
          <cell r="G103">
            <v>0</v>
          </cell>
        </row>
        <row r="104">
          <cell r="B104" t="str">
            <v>19.07.035</v>
          </cell>
          <cell r="C104" t="str">
            <v>Balcão em mármore para lavatório.</v>
          </cell>
          <cell r="D104" t="str">
            <v>un</v>
          </cell>
          <cell r="F104">
            <v>86.23</v>
          </cell>
          <cell r="G104">
            <v>0</v>
          </cell>
        </row>
        <row r="105">
          <cell r="B105" t="str">
            <v>19.07.045</v>
          </cell>
          <cell r="C105" t="str">
            <v>Ponto de esgoto.</v>
          </cell>
          <cell r="D105" t="str">
            <v>pt</v>
          </cell>
          <cell r="F105">
            <v>21.75</v>
          </cell>
        </row>
        <row r="106">
          <cell r="B106" t="str">
            <v>19.07.060</v>
          </cell>
          <cell r="C106" t="str">
            <v>Mictório sifonado para parede de louça branca, Celite linha Público ou similar, inclusive fixação e acessórios correspondentes.</v>
          </cell>
          <cell r="D106" t="str">
            <v>cj</v>
          </cell>
          <cell r="F106">
            <v>57.99</v>
          </cell>
          <cell r="G106">
            <v>0</v>
          </cell>
        </row>
        <row r="107">
          <cell r="B107" t="str">
            <v>19.07.070</v>
          </cell>
          <cell r="C107" t="str">
            <v>Fornecimento e assentamento de saboneteira de louça branca, Celite ou similar, nas dimensões 7,5 x 15 cm, inclusive fixação.</v>
          </cell>
          <cell r="D107" t="str">
            <v>un</v>
          </cell>
          <cell r="F107">
            <v>7.12</v>
          </cell>
          <cell r="G107">
            <v>0</v>
          </cell>
        </row>
        <row r="108">
          <cell r="B108" t="str">
            <v>19.07.075</v>
          </cell>
          <cell r="C108" t="str">
            <v>Saboneteira de louça Celite ou similar.</v>
          </cell>
          <cell r="D108" t="str">
            <v>un</v>
          </cell>
          <cell r="F108">
            <v>10.66</v>
          </cell>
        </row>
        <row r="109">
          <cell r="B109" t="str">
            <v>19.07.080</v>
          </cell>
          <cell r="C109" t="str">
            <v>Fornecimento e assentamento de cabine de louça branca, Celite ou similar, com um gancho, inclusive fixação.</v>
          </cell>
          <cell r="D109" t="str">
            <v>un</v>
          </cell>
          <cell r="F109">
            <v>5.83</v>
          </cell>
          <cell r="G109">
            <v>0</v>
          </cell>
        </row>
        <row r="110">
          <cell r="B110" t="str">
            <v>19.07.090</v>
          </cell>
          <cell r="C110" t="str">
            <v>Fornecimento e assentamento de papeleira de louça branca, Celite ou similar, nas dimensões 15 x 15 cm, inclusive fixação.</v>
          </cell>
          <cell r="D110" t="str">
            <v>un</v>
          </cell>
          <cell r="F110">
            <v>8.98</v>
          </cell>
          <cell r="G110">
            <v>0</v>
          </cell>
        </row>
        <row r="111">
          <cell r="B111" t="str">
            <v>19.07.095</v>
          </cell>
          <cell r="C111" t="str">
            <v>Papelaria de louça celite ou similar.</v>
          </cell>
          <cell r="D111" t="str">
            <v>un</v>
          </cell>
          <cell r="F111">
            <v>10.62</v>
          </cell>
        </row>
        <row r="112">
          <cell r="B112" t="str">
            <v>19.07.100</v>
          </cell>
          <cell r="C112" t="str">
            <v>Pia de cozinha com cuba simples de aço inoxidável, Mekal ou similar, nas dimensões 0,40 x 0,34 x 0,15 m, inclusive fixação e acessórios correspondentes.</v>
          </cell>
          <cell r="D112" t="str">
            <v>cj</v>
          </cell>
          <cell r="F112">
            <v>78.86</v>
          </cell>
          <cell r="G112">
            <v>0</v>
          </cell>
        </row>
        <row r="113">
          <cell r="B113" t="str">
            <v>19.07.105</v>
          </cell>
          <cell r="C113" t="str">
            <v>Pia de cozinha em mármore artificial (1,00 x 0,50)</v>
          </cell>
          <cell r="D113" t="str">
            <v>cj</v>
          </cell>
          <cell r="F113">
            <v>36.6</v>
          </cell>
          <cell r="G113">
            <v>0</v>
          </cell>
        </row>
        <row r="114">
          <cell r="B114" t="str">
            <v>19.07.106</v>
          </cell>
          <cell r="C114" t="str">
            <v>Execução de bebedouro inox, conforme detalha de SEE, com espelho em azulejo (2,20 x 0,45) m.</v>
          </cell>
          <cell r="D114" t="str">
            <v>un</v>
          </cell>
          <cell r="F114">
            <v>560</v>
          </cell>
          <cell r="G114">
            <v>0</v>
          </cell>
        </row>
        <row r="115">
          <cell r="B115" t="str">
            <v>19.07.110</v>
          </cell>
          <cell r="C115" t="str">
            <v>Lavandaria pré-fabricada, de concreto, nas dimensões 1,00 x 0,50 x 0,90 m, inclusive fixação e acessórios correspondentes.</v>
          </cell>
          <cell r="D115" t="str">
            <v>cj</v>
          </cell>
          <cell r="F115">
            <v>64.86</v>
          </cell>
          <cell r="G115">
            <v>0</v>
          </cell>
        </row>
        <row r="116">
          <cell r="B116" t="str">
            <v>19.07.111</v>
          </cell>
          <cell r="C116" t="str">
            <v>Balcão em granito natural e cuba de inox</v>
          </cell>
          <cell r="D116" t="str">
            <v>m²</v>
          </cell>
          <cell r="F116">
            <v>147.15</v>
          </cell>
        </row>
        <row r="117">
          <cell r="B117" t="str">
            <v>19.07.112</v>
          </cell>
          <cell r="C117" t="str">
            <v>Bancada em granito cinza.</v>
          </cell>
          <cell r="D117" t="str">
            <v>m²</v>
          </cell>
          <cell r="F117">
            <v>111.15</v>
          </cell>
        </row>
        <row r="118">
          <cell r="B118" t="str">
            <v>19.07.113</v>
          </cell>
          <cell r="C118" t="str">
            <v>Chapim em granito cinza foleado.</v>
          </cell>
          <cell r="D118" t="str">
            <v>m²</v>
          </cell>
          <cell r="F118">
            <v>111.15</v>
          </cell>
        </row>
        <row r="119">
          <cell r="B119" t="str">
            <v>19.07.115</v>
          </cell>
          <cell r="C119" t="str">
            <v>Bancada em granito cinza andorinha L = 0,40 m com testeira dupla de 0,10 m.</v>
          </cell>
          <cell r="D119" t="str">
            <v>m</v>
          </cell>
          <cell r="F119">
            <v>105.79</v>
          </cell>
        </row>
        <row r="120">
          <cell r="B120" t="str">
            <v>19.07.120</v>
          </cell>
          <cell r="C120" t="str">
            <v>Caixa d'água elevada de fibro-cimento, com tampa, capacidade para 500 litros, inclusive colocação.</v>
          </cell>
          <cell r="D120" t="str">
            <v>un</v>
          </cell>
          <cell r="F120">
            <v>77.92</v>
          </cell>
          <cell r="G120">
            <v>0</v>
          </cell>
        </row>
        <row r="121">
          <cell r="B121" t="str">
            <v>19.07.125</v>
          </cell>
          <cell r="C121" t="str">
            <v>Balcão de inox com 1 cuba de 1,50 m.</v>
          </cell>
          <cell r="D121" t="str">
            <v>un</v>
          </cell>
          <cell r="F121">
            <v>266.36</v>
          </cell>
        </row>
        <row r="122">
          <cell r="B122" t="str">
            <v>19.07.140</v>
          </cell>
          <cell r="C122" t="str">
            <v>Caixa d'água elevada de fibro-cimento, com tampa, capacidade para 1000 litros, inclusive colocação.</v>
          </cell>
          <cell r="D122" t="str">
            <v>un</v>
          </cell>
          <cell r="F122">
            <v>140.91999999999999</v>
          </cell>
          <cell r="G122">
            <v>0</v>
          </cell>
        </row>
        <row r="123">
          <cell r="B123" t="str">
            <v>19.07.150</v>
          </cell>
          <cell r="C123" t="str">
            <v>Filtro de pressão para parede salus ou similar, inclusive fixação.</v>
          </cell>
          <cell r="D123" t="str">
            <v>un</v>
          </cell>
          <cell r="F123">
            <v>39.43</v>
          </cell>
          <cell r="G123">
            <v>0</v>
          </cell>
        </row>
        <row r="124">
          <cell r="B124" t="str">
            <v>19.07.160</v>
          </cell>
          <cell r="C124" t="str">
            <v>Purificador de carvão ativado, Purimax ou similar, inclusive fixação.</v>
          </cell>
          <cell r="D124" t="str">
            <v>un</v>
          </cell>
          <cell r="F124">
            <v>132.72999999999999</v>
          </cell>
          <cell r="G124">
            <v>0</v>
          </cell>
        </row>
        <row r="125">
          <cell r="B125" t="str">
            <v>19.07.170</v>
          </cell>
          <cell r="C125" t="str">
            <v>Fornecimento de ducha manual, acqua jet, ref. 2195 JR Fabrimar, inclusive fixação.</v>
          </cell>
          <cell r="D125" t="str">
            <v>un</v>
          </cell>
          <cell r="F125">
            <v>25.47</v>
          </cell>
          <cell r="G125">
            <v>0</v>
          </cell>
        </row>
        <row r="126">
          <cell r="B126" t="str">
            <v>19.07.180</v>
          </cell>
          <cell r="C126" t="str">
            <v>Chuveiro com articulação, diâmetro 1/2 pol., com acabamento cromado, ref - C 1991 - Fabrimar ou similar, inclusive fixação.</v>
          </cell>
          <cell r="D126" t="str">
            <v>un</v>
          </cell>
          <cell r="F126">
            <v>49.96</v>
          </cell>
          <cell r="G126">
            <v>0</v>
          </cell>
        </row>
        <row r="127">
          <cell r="B127" t="str">
            <v>19.07.190</v>
          </cell>
          <cell r="C127" t="str">
            <v>Chuveiro de metal, diâmetro de 1/2 pol., inclusive fixação.</v>
          </cell>
          <cell r="D127" t="str">
            <v>un</v>
          </cell>
          <cell r="F127">
            <v>18.87</v>
          </cell>
          <cell r="G127">
            <v>0</v>
          </cell>
        </row>
        <row r="128">
          <cell r="B128" t="str">
            <v>19.07.195</v>
          </cell>
          <cell r="C128" t="str">
            <v>Chuveiro PVC 1/2"com registro de pressão.</v>
          </cell>
          <cell r="D128" t="str">
            <v>un</v>
          </cell>
          <cell r="F128">
            <v>32.76</v>
          </cell>
        </row>
        <row r="129">
          <cell r="B129" t="str">
            <v>19.07.200</v>
          </cell>
          <cell r="C129" t="str">
            <v>Chuveiro com haste de plástico, diâmetro 1/2 pol., Akros ou similar, inclusive fixação.</v>
          </cell>
          <cell r="D129" t="str">
            <v>un</v>
          </cell>
          <cell r="F129">
            <v>4.37</v>
          </cell>
          <cell r="G129">
            <v>0</v>
          </cell>
        </row>
        <row r="130">
          <cell r="B130" t="str">
            <v>19.07.205</v>
          </cell>
          <cell r="C130" t="str">
            <v>Chuveiro eletrônico, inclusive fornecimento e instalação.</v>
          </cell>
          <cell r="D130" t="str">
            <v>un</v>
          </cell>
          <cell r="F130">
            <v>1140</v>
          </cell>
          <cell r="G130">
            <v>0</v>
          </cell>
        </row>
        <row r="131">
          <cell r="B131" t="str">
            <v>19.07.210</v>
          </cell>
          <cell r="C131" t="str">
            <v>Caixa de descarga de sobrepor (tubo alto), de plástico (Akros) ou similar, inclusive fixação e acessórios correspondentes.</v>
          </cell>
          <cell r="D131" t="str">
            <v>cj</v>
          </cell>
          <cell r="F131">
            <v>34.479999999999997</v>
          </cell>
          <cell r="G131">
            <v>0</v>
          </cell>
        </row>
        <row r="132">
          <cell r="B132" t="str">
            <v>19.07.220</v>
          </cell>
          <cell r="C132" t="str">
            <v>Caixa de descarga de embutir, de cimento amianto ref. A6C1702010, Montana ou similar, inclusive fixação e acessórios.</v>
          </cell>
          <cell r="D132" t="str">
            <v>cj</v>
          </cell>
          <cell r="F132">
            <v>95.65</v>
          </cell>
          <cell r="G132">
            <v>0</v>
          </cell>
        </row>
        <row r="133">
          <cell r="B133" t="str">
            <v>19.07.221</v>
          </cell>
          <cell r="C133" t="str">
            <v>Caixa de descarga de louça para bacia sanitária.</v>
          </cell>
          <cell r="D133" t="str">
            <v>un</v>
          </cell>
          <cell r="F133">
            <v>91.2</v>
          </cell>
          <cell r="G133">
            <v>0</v>
          </cell>
        </row>
        <row r="134">
          <cell r="B134" t="str">
            <v>19.07.240</v>
          </cell>
          <cell r="C134" t="str">
            <v>Válvula de descarga com registro, Hydra ou similar, inclusive fixação.</v>
          </cell>
          <cell r="D134" t="str">
            <v>un</v>
          </cell>
          <cell r="F134">
            <v>72.260000000000005</v>
          </cell>
          <cell r="G134">
            <v>0</v>
          </cell>
        </row>
        <row r="135">
          <cell r="B135" t="str">
            <v>19.07.245</v>
          </cell>
          <cell r="C135" t="str">
            <v>Válvula de descarga hydra.</v>
          </cell>
          <cell r="D135" t="str">
            <v>un</v>
          </cell>
          <cell r="F135">
            <v>85.47</v>
          </cell>
        </row>
        <row r="136">
          <cell r="B136" t="str">
            <v>19.07.250</v>
          </cell>
          <cell r="C136" t="str">
            <v>Válvula de descarga com registro, Lorenzetti ou similar, inclusive fixação.</v>
          </cell>
          <cell r="D136" t="str">
            <v>un</v>
          </cell>
          <cell r="F136">
            <v>46.55</v>
          </cell>
          <cell r="G136">
            <v>0</v>
          </cell>
        </row>
        <row r="137">
          <cell r="B137" t="str">
            <v>19.07.260</v>
          </cell>
          <cell r="C137" t="str">
            <v>Torneira de pressão para pia, com arejador diâmetro 1/2", ref. 1159 C-39, Deca ou similar, inclusive fixação (inclusive para expurgo).</v>
          </cell>
          <cell r="D137" t="str">
            <v>un</v>
          </cell>
          <cell r="F137">
            <v>45.06</v>
          </cell>
          <cell r="G137">
            <v>0</v>
          </cell>
        </row>
        <row r="138">
          <cell r="B138" t="str">
            <v>19.07.270</v>
          </cell>
          <cell r="C138" t="str">
            <v>Torneira de pressão para pia, com acabamento cromado, diâmetro 1/2", ref. 1157 Celite ou similar, inclusive fixação.</v>
          </cell>
          <cell r="D138" t="str">
            <v>un</v>
          </cell>
          <cell r="F138">
            <v>53.58</v>
          </cell>
          <cell r="G138">
            <v>0</v>
          </cell>
        </row>
        <row r="139">
          <cell r="B139" t="str">
            <v>19.07.275</v>
          </cell>
          <cell r="C139" t="str">
            <v>Torneira plástica 1/2 pol., para pia.</v>
          </cell>
          <cell r="D139" t="str">
            <v>un</v>
          </cell>
          <cell r="F139">
            <v>2.64</v>
          </cell>
          <cell r="G139">
            <v>0</v>
          </cell>
        </row>
        <row r="140">
          <cell r="B140" t="str">
            <v>19.07.276</v>
          </cell>
          <cell r="C140" t="str">
            <v>Torneira plástica 1/2 pol., para lavatório</v>
          </cell>
          <cell r="D140" t="str">
            <v>un</v>
          </cell>
          <cell r="F140">
            <v>3.5</v>
          </cell>
          <cell r="G140">
            <v>0</v>
          </cell>
        </row>
        <row r="141">
          <cell r="B141" t="str">
            <v>19.07.277</v>
          </cell>
          <cell r="C141" t="str">
            <v>Torneira plástica 1/2 pol., para lavanderia</v>
          </cell>
          <cell r="D141" t="str">
            <v>un</v>
          </cell>
          <cell r="F141">
            <v>2.08</v>
          </cell>
          <cell r="G141">
            <v>0</v>
          </cell>
        </row>
        <row r="142">
          <cell r="B142" t="str">
            <v>19.07.280</v>
          </cell>
          <cell r="C142" t="str">
            <v>Torneira de pressão para lavatório, com acabamento cromado, diâmetro 1/2", ref. 1193 C-39 Deca ou similar, inclusive fixação.</v>
          </cell>
          <cell r="D142" t="str">
            <v>un</v>
          </cell>
          <cell r="F142">
            <v>39.32</v>
          </cell>
          <cell r="G142">
            <v>0</v>
          </cell>
        </row>
        <row r="143">
          <cell r="B143" t="str">
            <v>19.07.281</v>
          </cell>
          <cell r="C143" t="str">
            <v>Balcão inox.</v>
          </cell>
          <cell r="D143" t="str">
            <v>vb</v>
          </cell>
          <cell r="F143">
            <v>205.2</v>
          </cell>
          <cell r="G143">
            <v>0</v>
          </cell>
        </row>
        <row r="144">
          <cell r="B144" t="str">
            <v>19.07.283</v>
          </cell>
          <cell r="C144" t="str">
            <v>Balcão em inox de 2,02 x 0,60 com cuba profunda.</v>
          </cell>
          <cell r="D144" t="str">
            <v>un</v>
          </cell>
          <cell r="F144">
            <v>1045.8</v>
          </cell>
          <cell r="G144">
            <v>0</v>
          </cell>
        </row>
        <row r="145">
          <cell r="B145" t="str">
            <v>19.07.290</v>
          </cell>
          <cell r="C145" t="str">
            <v>Torneira de pressão para lavatório, com acabamento cromado, diâmetro 1/2", ref. 1193, Mil ou similar, inclusive fixação.</v>
          </cell>
          <cell r="D145" t="str">
            <v>un</v>
          </cell>
          <cell r="F145">
            <v>18.97</v>
          </cell>
          <cell r="G145">
            <v>0</v>
          </cell>
        </row>
        <row r="146">
          <cell r="B146" t="str">
            <v>19.07.300</v>
          </cell>
          <cell r="C146" t="str">
            <v>Torneira de pressão para tanque, com acabamento cromado, diâmetro 1/2", ref. 1152, Celite ou similar, linha Safira, inclusive fixação.</v>
          </cell>
          <cell r="D146" t="str">
            <v>un</v>
          </cell>
          <cell r="F146">
            <v>30.96</v>
          </cell>
          <cell r="G146">
            <v>0</v>
          </cell>
        </row>
        <row r="147">
          <cell r="B147" t="str">
            <v>19.07.310</v>
          </cell>
          <cell r="C147" t="str">
            <v>Torneira de pressão para lavandaria, com acabamento cromado, diâmetro 1/2", ref. 1163, Primavera ou similar, inclusive fixação.</v>
          </cell>
          <cell r="D147" t="str">
            <v>un</v>
          </cell>
          <cell r="F147">
            <v>28.77</v>
          </cell>
          <cell r="G147">
            <v>0</v>
          </cell>
        </row>
        <row r="148">
          <cell r="B148" t="str">
            <v>19.07.320</v>
          </cell>
          <cell r="C148" t="str">
            <v>Torneira amarela para jardim, diâmetro de 3/4 pol., inclusive fixação.</v>
          </cell>
          <cell r="D148" t="str">
            <v>un</v>
          </cell>
          <cell r="F148">
            <v>7.07</v>
          </cell>
          <cell r="G148">
            <v>0</v>
          </cell>
        </row>
        <row r="149">
          <cell r="B149" t="str">
            <v>19.07.325</v>
          </cell>
          <cell r="C149" t="str">
            <v>Registro de pressão para para mictório.</v>
          </cell>
          <cell r="D149" t="str">
            <v>un</v>
          </cell>
          <cell r="F149">
            <v>15.6</v>
          </cell>
        </row>
        <row r="150">
          <cell r="B150" t="str">
            <v>19.07.330</v>
          </cell>
          <cell r="C150" t="str">
            <v>Registro de pressão com canopla, acabamento cromado, ref. 1416 - C50 - Deca ou similar, linha prata, diâmetro de 1/2 pol., inclusive fixação.</v>
          </cell>
          <cell r="D150" t="str">
            <v>un</v>
          </cell>
          <cell r="F150">
            <v>36.08</v>
          </cell>
          <cell r="G150">
            <v>0</v>
          </cell>
        </row>
        <row r="151">
          <cell r="B151" t="str">
            <v>19.07.340</v>
          </cell>
          <cell r="C151" t="str">
            <v>Registro de pressão com canopla, acabamento cromado, ref. 1416 - C50 - Mil ou similar, diâmetro de 1/2 pol., inclusive fixação.</v>
          </cell>
          <cell r="D151" t="str">
            <v>un</v>
          </cell>
          <cell r="F151">
            <v>21.18</v>
          </cell>
          <cell r="G151">
            <v>0</v>
          </cell>
        </row>
        <row r="152">
          <cell r="B152" t="str">
            <v>19.07.350</v>
          </cell>
          <cell r="C152" t="str">
            <v>Registro de pressão com canopla, acabamento cromado, ref. 1416 - C50 - Deca ou similar, linha prata, diâmetro de 3/4 pol., inclusive fixação.</v>
          </cell>
          <cell r="D152" t="str">
            <v>un</v>
          </cell>
          <cell r="F152">
            <v>37.58</v>
          </cell>
          <cell r="G152">
            <v>0</v>
          </cell>
        </row>
        <row r="153">
          <cell r="B153" t="str">
            <v>19.07.360</v>
          </cell>
          <cell r="C153" t="str">
            <v>Registro de pressão com canopla, acabamento cromado, ref. 1416 - C50 - Mil ou similar, diâmetro de 3/4 pol., inclusive fixação.</v>
          </cell>
          <cell r="D153" t="str">
            <v>un</v>
          </cell>
          <cell r="F153">
            <v>18.399999999999999</v>
          </cell>
          <cell r="G153">
            <v>0</v>
          </cell>
        </row>
        <row r="154">
          <cell r="B154" t="str">
            <v>19.07.370</v>
          </cell>
          <cell r="C154" t="str">
            <v>Registro de gaveta com canopla, acabamento cromado, ref. 1509 - C50 Deca ou similar, linha prata, diâmetro de 1/2 pol., inclusive fixação.</v>
          </cell>
          <cell r="D154" t="str">
            <v>un</v>
          </cell>
          <cell r="F154">
            <v>31.18</v>
          </cell>
          <cell r="G154">
            <v>0</v>
          </cell>
        </row>
        <row r="155">
          <cell r="B155" t="str">
            <v>19.07.390</v>
          </cell>
          <cell r="C155" t="str">
            <v>Registro de gaveta com canopla, acabamento cromado, ref. 1509 - C50, Deca ou similar, linha prata, diâmetro de 3/4 pol., inclusive fixação.</v>
          </cell>
          <cell r="D155" t="str">
            <v>un</v>
          </cell>
          <cell r="F155">
            <v>35.4</v>
          </cell>
          <cell r="G155">
            <v>0</v>
          </cell>
        </row>
        <row r="156">
          <cell r="B156" t="str">
            <v>19.07.410</v>
          </cell>
          <cell r="C156" t="str">
            <v>Registro de gaveta com canopla, acabamento cromado, ref. 1509 - C50, Deca ou similar, linha prata, diâmetro de 1 pol., inclusive fixação.</v>
          </cell>
          <cell r="D156" t="str">
            <v>un</v>
          </cell>
          <cell r="F156">
            <v>41.56</v>
          </cell>
          <cell r="G156">
            <v>0</v>
          </cell>
        </row>
        <row r="157">
          <cell r="B157" t="str">
            <v>19.07.420</v>
          </cell>
          <cell r="C157" t="str">
            <v>Registro de gaveta com canopla, acabamento cromado, ref. 1509 - C50, Deca ou similar, linha prata, diâmetro de 1 1/4 pol., inclusive fixação.</v>
          </cell>
          <cell r="D157" t="str">
            <v>un</v>
          </cell>
          <cell r="F157">
            <v>48.32</v>
          </cell>
          <cell r="G157">
            <v>0</v>
          </cell>
        </row>
        <row r="158">
          <cell r="B158" t="str">
            <v>19.07.430</v>
          </cell>
          <cell r="C158" t="str">
            <v>Registro de gaveta com canopla, acabamento cromado, ref. 1509 - C50, Deca ou similar, linha prata, diâmetro de 1 1/2 pol., inclusive fixação.</v>
          </cell>
          <cell r="D158" t="str">
            <v>un</v>
          </cell>
          <cell r="F158">
            <v>54.55</v>
          </cell>
          <cell r="G158">
            <v>0</v>
          </cell>
        </row>
        <row r="159">
          <cell r="B159" t="str">
            <v>19.07.440</v>
          </cell>
          <cell r="C159" t="str">
            <v>Registro de gaveta bruto, ref. 1502, Deca ou similar, diâmetro de 1/2 pol., inclusive fixação.</v>
          </cell>
          <cell r="D159" t="str">
            <v>un</v>
          </cell>
          <cell r="F159">
            <v>9.42</v>
          </cell>
          <cell r="G159">
            <v>0</v>
          </cell>
        </row>
        <row r="160">
          <cell r="B160" t="str">
            <v>19.07.450</v>
          </cell>
          <cell r="C160" t="str">
            <v>Registro de gaveta bruto, ref. 1502, Deca ou similar, diâmetro de 3/4 pol., inclusive fixação.</v>
          </cell>
          <cell r="D160" t="str">
            <v>un</v>
          </cell>
          <cell r="F160">
            <v>11.02</v>
          </cell>
          <cell r="G160">
            <v>0</v>
          </cell>
        </row>
        <row r="161">
          <cell r="B161" t="str">
            <v>19.07.460</v>
          </cell>
          <cell r="C161" t="str">
            <v>Registro de gaveta bruto, ref. 1502, Deca ou similar, diâmetro de 1 pol., inclusive fixação.</v>
          </cell>
          <cell r="D161" t="str">
            <v>un</v>
          </cell>
          <cell r="F161">
            <v>16.79</v>
          </cell>
          <cell r="G161">
            <v>0</v>
          </cell>
        </row>
        <row r="162">
          <cell r="B162" t="str">
            <v>19.07.470</v>
          </cell>
          <cell r="C162" t="str">
            <v>Registro de gaveta bruto, ref. 1502, Deca ou similar, diâmetro de 1 1/4 pol., inclusive fixação.</v>
          </cell>
          <cell r="D162" t="str">
            <v>un</v>
          </cell>
          <cell r="F162">
            <v>19.350000000000001</v>
          </cell>
          <cell r="G162">
            <v>0</v>
          </cell>
        </row>
        <row r="163">
          <cell r="B163" t="str">
            <v>19.07.480</v>
          </cell>
          <cell r="C163" t="str">
            <v>Registro de gaveta bruto, ref. 1502, Deca ou similar, diâmetro de 1 1/2 pol., inclusive fixação.</v>
          </cell>
          <cell r="D163" t="str">
            <v>un</v>
          </cell>
          <cell r="F163">
            <v>23.24</v>
          </cell>
          <cell r="G163">
            <v>0</v>
          </cell>
        </row>
        <row r="164">
          <cell r="B164" t="str">
            <v>19.07.490</v>
          </cell>
          <cell r="C164" t="str">
            <v>Registro de gaveta bruto, ref. 1502, Deca ou similar, diâmetro de 2 pol., inclusive fixação.</v>
          </cell>
          <cell r="D164" t="str">
            <v>un</v>
          </cell>
          <cell r="F164">
            <v>34.450000000000003</v>
          </cell>
          <cell r="G164">
            <v>0</v>
          </cell>
        </row>
        <row r="165">
          <cell r="B165" t="str">
            <v>19.07.500</v>
          </cell>
          <cell r="C165" t="str">
            <v>Registro de gaveta bruto, ref. 1502, Deca ou similar, diâmetro de 2 1/2 pol., inclusive fixação.</v>
          </cell>
          <cell r="D165" t="str">
            <v>un</v>
          </cell>
          <cell r="F165">
            <v>74.27</v>
          </cell>
          <cell r="G165">
            <v>0</v>
          </cell>
        </row>
        <row r="166">
          <cell r="B166" t="str">
            <v>19.07.505</v>
          </cell>
          <cell r="C166" t="str">
            <v>Retirada de tubulações e ferragens (registros, válvulas, sifões, etc.)</v>
          </cell>
          <cell r="D166" t="str">
            <v>vb</v>
          </cell>
          <cell r="F166">
            <v>325</v>
          </cell>
        </row>
        <row r="167">
          <cell r="B167" t="str">
            <v>19.07.510</v>
          </cell>
          <cell r="C167" t="str">
            <v>Registro de gaveta bruto, ref. 1502, Deca ou similar, diâmetro de 3 pol., inclusive fixação.</v>
          </cell>
          <cell r="D167" t="str">
            <v>un</v>
          </cell>
          <cell r="F167">
            <v>100.42</v>
          </cell>
          <cell r="G167">
            <v>0</v>
          </cell>
        </row>
        <row r="168">
          <cell r="B168" t="str">
            <v>19.07.515</v>
          </cell>
          <cell r="C168" t="str">
            <v>Substituição de sifões danificados por PVC tipo copo.</v>
          </cell>
          <cell r="D168" t="str">
            <v>un</v>
          </cell>
          <cell r="F168">
            <v>13.65</v>
          </cell>
        </row>
        <row r="169">
          <cell r="B169" t="str">
            <v>19.07.520</v>
          </cell>
          <cell r="C169" t="str">
            <v>Bomba 1/3 HP, inclusive acessórios fixação e instalação.</v>
          </cell>
          <cell r="D169" t="str">
            <v>cj</v>
          </cell>
          <cell r="F169">
            <v>159.28</v>
          </cell>
          <cell r="G169">
            <v>0</v>
          </cell>
        </row>
        <row r="170">
          <cell r="B170" t="str">
            <v>19.07.521</v>
          </cell>
          <cell r="C170" t="str">
            <v>Bomba</v>
          </cell>
          <cell r="D170" t="str">
            <v>vb</v>
          </cell>
          <cell r="F170">
            <v>190</v>
          </cell>
          <cell r="G170">
            <v>0</v>
          </cell>
        </row>
        <row r="171">
          <cell r="B171" t="str">
            <v>19.07.530</v>
          </cell>
          <cell r="C171" t="str">
            <v>Válvula de retenção horizontal diâmetro 3/4 pol., inclusive instalação.</v>
          </cell>
          <cell r="D171" t="str">
            <v>un</v>
          </cell>
          <cell r="F171">
            <v>18.649999999999999</v>
          </cell>
          <cell r="G171">
            <v>0</v>
          </cell>
        </row>
        <row r="172">
          <cell r="B172" t="str">
            <v>19.07.540</v>
          </cell>
          <cell r="C172" t="str">
            <v>Válvula de retenção vertical diâmetro 1 pol., inclusive instalação.</v>
          </cell>
          <cell r="D172" t="str">
            <v>un</v>
          </cell>
          <cell r="F172">
            <v>18.649999999999999</v>
          </cell>
          <cell r="G172">
            <v>0</v>
          </cell>
        </row>
        <row r="173">
          <cell r="B173" t="str">
            <v>19.07.550</v>
          </cell>
          <cell r="C173" t="str">
            <v>Instalação de caixa d'água de fibro-cimento, (capacidade 500 L), inclusive fornecimento da mesma, colocação e montagem das tubulações e conexões.</v>
          </cell>
          <cell r="D173" t="str">
            <v>un</v>
          </cell>
          <cell r="F173">
            <v>115.09</v>
          </cell>
          <cell r="G173">
            <v>0</v>
          </cell>
        </row>
        <row r="174">
          <cell r="B174" t="str">
            <v>19.07.560</v>
          </cell>
          <cell r="C174" t="str">
            <v>Instalação de caixa d'água de PVC, (capacidade 1000 L), inclusive fornecimento da mesma, colocação e montagem das tubulações e conexões.</v>
          </cell>
          <cell r="D174" t="str">
            <v>un</v>
          </cell>
          <cell r="F174">
            <v>178.08</v>
          </cell>
          <cell r="G174">
            <v>0</v>
          </cell>
        </row>
        <row r="175">
          <cell r="B175" t="str">
            <v>19.07.561</v>
          </cell>
          <cell r="C175" t="str">
            <v>Instalação de caixa d'água de fibro-cimento, (capacidade 1000 L), sem o fornecimento da mesma, colocação e montagem das tubulações e conexões.</v>
          </cell>
          <cell r="D175" t="str">
            <v>un</v>
          </cell>
          <cell r="F175">
            <v>37.200000000000003</v>
          </cell>
          <cell r="G175">
            <v>0</v>
          </cell>
        </row>
        <row r="176">
          <cell r="B176" t="str">
            <v>19.07.570</v>
          </cell>
          <cell r="C176" t="str">
            <v>Instalação de torneira de boia diâmetro de 3/4 pol., inclusive o fornecimento da mesma.</v>
          </cell>
          <cell r="D176" t="str">
            <v>un</v>
          </cell>
          <cell r="F176">
            <v>3.81</v>
          </cell>
          <cell r="G176">
            <v>0</v>
          </cell>
        </row>
        <row r="177">
          <cell r="B177" t="str">
            <v>19.07.571</v>
          </cell>
          <cell r="C177" t="str">
            <v>Cabo de 1/8"</v>
          </cell>
          <cell r="D177" t="str">
            <v>m</v>
          </cell>
          <cell r="F177">
            <v>1.01</v>
          </cell>
          <cell r="G177">
            <v>0</v>
          </cell>
        </row>
        <row r="178">
          <cell r="B178" t="str">
            <v>19.07.572</v>
          </cell>
          <cell r="C178" t="str">
            <v>Braçadeira</v>
          </cell>
          <cell r="D178" t="str">
            <v>un</v>
          </cell>
          <cell r="F178">
            <v>0.38</v>
          </cell>
          <cell r="G178">
            <v>0</v>
          </cell>
        </row>
        <row r="179">
          <cell r="B179" t="str">
            <v>19.07.573</v>
          </cell>
          <cell r="C179" t="str">
            <v>Caixa de descarga acoplada</v>
          </cell>
          <cell r="D179" t="str">
            <v>un</v>
          </cell>
          <cell r="F179">
            <v>91.2</v>
          </cell>
          <cell r="G179">
            <v>0</v>
          </cell>
        </row>
        <row r="180">
          <cell r="B180" t="str">
            <v>19.07.580</v>
          </cell>
          <cell r="C180" t="str">
            <v>Rebaixamento de pena d'água, incluindo complemento de tubulação, conexões, escavação e reaterro.</v>
          </cell>
          <cell r="D180" t="str">
            <v>un</v>
          </cell>
          <cell r="F180">
            <v>9.93</v>
          </cell>
          <cell r="G180">
            <v>0</v>
          </cell>
        </row>
        <row r="181">
          <cell r="B181" t="str">
            <v>19.07.591</v>
          </cell>
          <cell r="C181" t="str">
            <v>Rebaixamento de distribuidor de 110 mm, inclusive escavação e reaterro.</v>
          </cell>
          <cell r="D181" t="str">
            <v>m</v>
          </cell>
          <cell r="F181">
            <v>4.21</v>
          </cell>
          <cell r="G181">
            <v>0</v>
          </cell>
        </row>
        <row r="182">
          <cell r="B182" t="str">
            <v>19.07.592</v>
          </cell>
          <cell r="C182" t="str">
            <v>Instalação das conexões, inclusive complemento da tubulação  no caso de rebaixamento de distribuidor de 110 mm .</v>
          </cell>
          <cell r="D182" t="str">
            <v>un</v>
          </cell>
          <cell r="F182">
            <v>106.45</v>
          </cell>
          <cell r="G182">
            <v>0</v>
          </cell>
        </row>
        <row r="184">
          <cell r="B184" t="str">
            <v>19.08</v>
          </cell>
        </row>
        <row r="185">
          <cell r="B185" t="str">
            <v>19.08.010</v>
          </cell>
          <cell r="C185" t="str">
            <v>Corte e religação de tubulação domiciliar de água, incluindo remanejamento.</v>
          </cell>
          <cell r="D185" t="str">
            <v>un</v>
          </cell>
          <cell r="F185">
            <v>12.41</v>
          </cell>
          <cell r="G185">
            <v>0</v>
          </cell>
        </row>
        <row r="186">
          <cell r="B186" t="str">
            <v>19.08.011</v>
          </cell>
          <cell r="C186" t="str">
            <v>Esgotamento de água com bomba elétrica submersa</v>
          </cell>
          <cell r="D186" t="str">
            <v>h</v>
          </cell>
          <cell r="F186">
            <v>0.66</v>
          </cell>
          <cell r="G186">
            <v>0</v>
          </cell>
        </row>
        <row r="187">
          <cell r="B187" t="str">
            <v>19.08.012</v>
          </cell>
          <cell r="C187" t="str">
            <v>Construção de coletor tronco</v>
          </cell>
          <cell r="D187" t="str">
            <v>m</v>
          </cell>
          <cell r="F187">
            <v>575.77</v>
          </cell>
        </row>
        <row r="188">
          <cell r="B188" t="str">
            <v>19.08.013</v>
          </cell>
          <cell r="C188" t="str">
            <v>Emissário</v>
          </cell>
          <cell r="D188" t="str">
            <v>m</v>
          </cell>
          <cell r="F188">
            <v>266.35000000000002</v>
          </cell>
        </row>
        <row r="189">
          <cell r="B189" t="str">
            <v>19.08.020</v>
          </cell>
          <cell r="C189" t="str">
            <v>Esgotamento manual de fossa, inclusive transporte do material com carro de mão a uma distância máxima de 30 m.</v>
          </cell>
          <cell r="D189" t="str">
            <v>m³</v>
          </cell>
          <cell r="F189">
            <v>14.13</v>
          </cell>
          <cell r="G189">
            <v>0</v>
          </cell>
        </row>
        <row r="190">
          <cell r="B190" t="str">
            <v>19.08.030</v>
          </cell>
          <cell r="C190" t="str">
            <v>Caixa de inspeção com tampa e anéis pré-moldados de concreto armado, diâmetro de 0,40 m,  isenta de carga  móvel (modelo 1)</v>
          </cell>
          <cell r="D190" t="str">
            <v>un</v>
          </cell>
          <cell r="F190">
            <v>18.989999999999998</v>
          </cell>
          <cell r="G190">
            <v>0</v>
          </cell>
        </row>
        <row r="191">
          <cell r="B191" t="str">
            <v>19.08.040</v>
          </cell>
          <cell r="C191" t="str">
            <v>Caixa de inspeção com tampa e anéis pré-moldados de concreto armado, diâmetro de 0,40 m,  isenta de carga  móvel (modelo 2)</v>
          </cell>
          <cell r="D191" t="str">
            <v>un</v>
          </cell>
          <cell r="F191">
            <v>24.06</v>
          </cell>
          <cell r="G191">
            <v>0</v>
          </cell>
        </row>
        <row r="192">
          <cell r="B192" t="str">
            <v>19.08.050</v>
          </cell>
          <cell r="C192" t="str">
            <v>Caixa de inspeção com tampa e anéis pré-moldados de concreto armado, diâmetro de 0,60 m,  isenta de carga  móvel (modelo 3)</v>
          </cell>
          <cell r="D192" t="str">
            <v>un</v>
          </cell>
          <cell r="F192">
            <v>40.07</v>
          </cell>
          <cell r="G192">
            <v>0</v>
          </cell>
        </row>
        <row r="193">
          <cell r="B193" t="str">
            <v>19.08.060</v>
          </cell>
          <cell r="C193" t="str">
            <v>Caixa de inspeção com tampa e anéis pré-moldados de concreto armado, diâmetro de 0,60 m,  isenta de carga  móvel (modelo 4)</v>
          </cell>
          <cell r="D193" t="str">
            <v>un</v>
          </cell>
          <cell r="F193">
            <v>49.55</v>
          </cell>
          <cell r="G193">
            <v>0</v>
          </cell>
        </row>
        <row r="194">
          <cell r="B194" t="str">
            <v>19.08.070</v>
          </cell>
          <cell r="C194" t="str">
            <v>Colchão de areia, inclusive mão-de-obra de espalhamento e transporte com carro de mão.</v>
          </cell>
          <cell r="D194" t="str">
            <v>m³</v>
          </cell>
          <cell r="F194">
            <v>29.52</v>
          </cell>
          <cell r="G194">
            <v>0</v>
          </cell>
        </row>
        <row r="195">
          <cell r="B195" t="str">
            <v>19.08.071</v>
          </cell>
          <cell r="C195" t="str">
            <v>Espalhamento de areia ou desperdício.</v>
          </cell>
          <cell r="D195" t="str">
            <v>m³</v>
          </cell>
          <cell r="F195">
            <v>1.37</v>
          </cell>
          <cell r="G195">
            <v>0</v>
          </cell>
        </row>
        <row r="196">
          <cell r="B196" t="str">
            <v>19.08.072</v>
          </cell>
          <cell r="C196" t="str">
            <v>Vala de infiltração, padrão CPRH, inclusive escavação, reaterro, fornecimento de manilhas perfuradas, brita 25 plástico laminado.</v>
          </cell>
          <cell r="D196" t="str">
            <v>m</v>
          </cell>
          <cell r="F196">
            <v>19.149999999999999</v>
          </cell>
          <cell r="G196">
            <v>0</v>
          </cell>
        </row>
        <row r="197">
          <cell r="B197" t="str">
            <v>19.08.073</v>
          </cell>
          <cell r="C197" t="str">
            <v>Plástico laminado</v>
          </cell>
          <cell r="D197" t="str">
            <v>m²</v>
          </cell>
          <cell r="F197">
            <v>2.58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 PRAÇ"/>
      <sheetName val="CRON. FISICO FINANCEIRO"/>
      <sheetName val="PROPONENTE E CONCEDENTE"/>
    </sheetNames>
    <sheetDataSet>
      <sheetData sheetId="0">
        <row r="81">
          <cell r="F81" t="str">
            <v>UND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29">
          <cell r="G29">
            <v>43009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sacaseiro"/>
      <sheetName val="CHURRASQUEIRA"/>
      <sheetName val="DEPOSITOS"/>
      <sheetName val="Plan1"/>
      <sheetName val="Plan2"/>
      <sheetName val="Plan3"/>
      <sheetName val="QUIOSQUEmod02"/>
    </sheetNames>
    <sheetDataSet>
      <sheetData sheetId="0">
        <row r="4">
          <cell r="C4" t="str">
            <v xml:space="preserve">Código </v>
          </cell>
          <cell r="D4" t="str">
            <v xml:space="preserve">Discriminação </v>
          </cell>
          <cell r="E4" t="str">
            <v>Unid</v>
          </cell>
          <cell r="F4" t="str">
            <v>HP</v>
          </cell>
          <cell r="G4" t="str">
            <v>HI</v>
          </cell>
          <cell r="H4" t="str">
            <v>MAT</v>
          </cell>
          <cell r="I4" t="str">
            <v>MO</v>
          </cell>
          <cell r="J4" t="str">
            <v>TRA</v>
          </cell>
          <cell r="K4" t="str">
            <v>TOTAL</v>
          </cell>
        </row>
        <row r="5">
          <cell r="C5" t="str">
            <v>01.01.010</v>
          </cell>
          <cell r="D5" t="str">
            <v>Caminhão-pipa com capacidade de 6000L e equipado com bomba à gasolina de 3,4hp, inclusive 10m de mangote de 2". (serviço diurno)</v>
          </cell>
          <cell r="E5" t="str">
            <v xml:space="preserve">h </v>
          </cell>
          <cell r="F5">
            <v>61.59</v>
          </cell>
          <cell r="G5">
            <v>16.07</v>
          </cell>
        </row>
        <row r="6">
          <cell r="C6" t="str">
            <v>01.01.011</v>
          </cell>
          <cell r="D6" t="str">
            <v>Caminhão Poliguindaste com caçamba de 5m3. (serviço diurno)</v>
          </cell>
          <cell r="E6" t="str">
            <v xml:space="preserve">h </v>
          </cell>
          <cell r="F6">
            <v>32.68</v>
          </cell>
          <cell r="G6">
            <v>11.18</v>
          </cell>
        </row>
        <row r="7">
          <cell r="C7" t="str">
            <v>01.01.012</v>
          </cell>
          <cell r="D7" t="str">
            <v>Caminhão Poliguindaste com caçamba de 5m3. (serviço noturno)</v>
          </cell>
          <cell r="E7" t="str">
            <v xml:space="preserve">h </v>
          </cell>
          <cell r="F7">
            <v>33.29</v>
          </cell>
          <cell r="G7">
            <v>11.79</v>
          </cell>
        </row>
        <row r="8">
          <cell r="C8" t="str">
            <v>01.01.020</v>
          </cell>
          <cell r="D8" t="str">
            <v>Caminhão-pipa com capacidade de 6000L e equipado com bomba à gasolina de 3,4hp, inclusive 10m de mangote de 2". (serviço noturno)</v>
          </cell>
          <cell r="E8" t="str">
            <v xml:space="preserve">h </v>
          </cell>
          <cell r="F8">
            <v>36.68</v>
          </cell>
          <cell r="G8">
            <v>15.01</v>
          </cell>
        </row>
        <row r="9">
          <cell r="C9" t="str">
            <v>01.01.030</v>
          </cell>
          <cell r="D9" t="str">
            <v>Caminhonete equipada com escada extensível de 8m, fixada em um suporte giratório, sinalização com lâmpada intermitente sobre a cabine e 4 cones de 75cm para balizamento. (serviço diurno)</v>
          </cell>
          <cell r="E9" t="str">
            <v xml:space="preserve">h </v>
          </cell>
          <cell r="F9">
            <v>28.06</v>
          </cell>
          <cell r="G9">
            <v>9.84</v>
          </cell>
        </row>
        <row r="10">
          <cell r="C10" t="str">
            <v>01.01.035</v>
          </cell>
          <cell r="D10" t="str">
            <v>Caminhonete equipada com escada extensível de 8m, fixada em um suporte giratório, sinalização com lâmpada intermitente sobre a cabine e 4 cones de 75cm para balizamento. (serviço noturno)</v>
          </cell>
          <cell r="E10" t="str">
            <v xml:space="preserve">h </v>
          </cell>
          <cell r="F10">
            <v>28.94</v>
          </cell>
          <cell r="G10">
            <v>10.72</v>
          </cell>
        </row>
        <row r="11">
          <cell r="C11" t="str">
            <v>01.01.040</v>
          </cell>
          <cell r="D11" t="str">
            <v>Caminhão com carroceria em madeira (serviço diurno).</v>
          </cell>
          <cell r="E11" t="str">
            <v xml:space="preserve">h </v>
          </cell>
          <cell r="F11">
            <v>30.3</v>
          </cell>
          <cell r="G11">
            <v>9.76</v>
          </cell>
        </row>
        <row r="12">
          <cell r="C12" t="str">
            <v>01.01.041</v>
          </cell>
          <cell r="D12" t="str">
            <v>Caminhão com carroceria em madeira (serviço noturno).</v>
          </cell>
          <cell r="E12" t="str">
            <v xml:space="preserve">h </v>
          </cell>
          <cell r="F12">
            <v>30.91</v>
          </cell>
          <cell r="G12">
            <v>10.37</v>
          </cell>
        </row>
        <row r="13">
          <cell r="C13" t="str">
            <v>01.01.050</v>
          </cell>
          <cell r="D13" t="str">
            <v>Caminhão Basculante capacidade 6m3 (serviço diurno).</v>
          </cell>
          <cell r="E13" t="str">
            <v xml:space="preserve">h </v>
          </cell>
          <cell r="F13">
            <v>31.67</v>
          </cell>
          <cell r="G13">
            <v>10.220000000000001</v>
          </cell>
        </row>
        <row r="14">
          <cell r="C14" t="str">
            <v>01.01.051</v>
          </cell>
          <cell r="D14" t="str">
            <v>Caminhão Basculante capacidade 6m3 (serviço noturno).</v>
          </cell>
          <cell r="E14" t="str">
            <v xml:space="preserve">h </v>
          </cell>
          <cell r="F14">
            <v>32.29</v>
          </cell>
          <cell r="G14">
            <v>10.84</v>
          </cell>
        </row>
        <row r="15">
          <cell r="C15" t="str">
            <v>01.01.052</v>
          </cell>
          <cell r="D15" t="str">
            <v>Caminhão Basculante capacidade 8m3 (serviço diurno).</v>
          </cell>
          <cell r="E15" t="str">
            <v xml:space="preserve">h </v>
          </cell>
          <cell r="F15">
            <v>35.5</v>
          </cell>
          <cell r="G15">
            <v>9.4700000000000006</v>
          </cell>
        </row>
        <row r="16">
          <cell r="C16" t="str">
            <v>01.01.053</v>
          </cell>
          <cell r="D16" t="str">
            <v>Caminhão Basculante capacidade 8m3 (serviço noturno).</v>
          </cell>
          <cell r="E16" t="str">
            <v xml:space="preserve">h </v>
          </cell>
          <cell r="F16">
            <v>38.53</v>
          </cell>
          <cell r="G16">
            <v>12.49</v>
          </cell>
        </row>
        <row r="17">
          <cell r="C17" t="str">
            <v>01.01.060</v>
          </cell>
          <cell r="D17" t="str">
            <v>Serviço de ajudante em caminhão carroceria ou caminhão basculante.</v>
          </cell>
          <cell r="E17" t="str">
            <v xml:space="preserve">h </v>
          </cell>
          <cell r="I17">
            <v>2.31</v>
          </cell>
        </row>
        <row r="18">
          <cell r="C18" t="str">
            <v>01.02.010</v>
          </cell>
          <cell r="D18" t="str">
            <v xml:space="preserve">Pá carregadeira sobre rodas - 170 hp (serviço diurno). </v>
          </cell>
          <cell r="E18" t="str">
            <v xml:space="preserve">h </v>
          </cell>
          <cell r="F18">
            <v>63.63</v>
          </cell>
          <cell r="G18">
            <v>27.82</v>
          </cell>
        </row>
        <row r="19">
          <cell r="C19" t="str">
            <v>01.02.011</v>
          </cell>
          <cell r="D19" t="str">
            <v xml:space="preserve">Pá carregadeira sobre rodas - 170 hp (serviço noturno). </v>
          </cell>
          <cell r="E19" t="str">
            <v xml:space="preserve">h </v>
          </cell>
          <cell r="F19">
            <v>64.7</v>
          </cell>
          <cell r="G19">
            <v>28.89</v>
          </cell>
        </row>
        <row r="20">
          <cell r="C20" t="str">
            <v>01.02.020</v>
          </cell>
          <cell r="D20" t="str">
            <v>Pa carregadeira sobre rodas - 118 hp (serviço diurno).</v>
          </cell>
          <cell r="E20" t="str">
            <v xml:space="preserve">h </v>
          </cell>
          <cell r="F20">
            <v>43.14</v>
          </cell>
          <cell r="G20">
            <v>19.27</v>
          </cell>
        </row>
        <row r="21">
          <cell r="C21" t="str">
            <v>01.02.030</v>
          </cell>
          <cell r="D21" t="str">
            <v>Retro-escavadeira - 82 hp (serviço diurno).</v>
          </cell>
          <cell r="E21" t="str">
            <v xml:space="preserve">h </v>
          </cell>
          <cell r="F21">
            <v>32.130000000000003</v>
          </cell>
          <cell r="G21">
            <v>15.35</v>
          </cell>
        </row>
        <row r="22">
          <cell r="C22" t="str">
            <v>01.02.031</v>
          </cell>
          <cell r="D22" t="str">
            <v>Retro-escavadeira - 82 hp (serviço noturno).</v>
          </cell>
          <cell r="E22" t="str">
            <v xml:space="preserve">h </v>
          </cell>
          <cell r="F22">
            <v>33.200000000000003</v>
          </cell>
          <cell r="G22">
            <v>16.420000000000002</v>
          </cell>
        </row>
        <row r="23">
          <cell r="C23" t="str">
            <v>01.02.040</v>
          </cell>
          <cell r="D23" t="str">
            <v>Escavadeira Hidráulica sobre esteira potência - 105hp</v>
          </cell>
          <cell r="E23" t="str">
            <v xml:space="preserve">h </v>
          </cell>
          <cell r="F23">
            <v>57.21</v>
          </cell>
          <cell r="G23">
            <v>29.31</v>
          </cell>
        </row>
        <row r="24">
          <cell r="C24" t="str">
            <v>01.02.041</v>
          </cell>
          <cell r="D24" t="str">
            <v>Escavadeira Hidráulica sobre esteira potência - 123hp (serviço diurno)</v>
          </cell>
          <cell r="E24" t="str">
            <v xml:space="preserve">h </v>
          </cell>
          <cell r="F24">
            <v>74.84</v>
          </cell>
          <cell r="G24">
            <v>38.89</v>
          </cell>
        </row>
        <row r="25">
          <cell r="C25" t="str">
            <v>01.02.042</v>
          </cell>
          <cell r="D25" t="str">
            <v>Escavadeira hidráulica sobre esteira potência - 123hp (serviço noturno)</v>
          </cell>
          <cell r="E25" t="str">
            <v xml:space="preserve">h </v>
          </cell>
          <cell r="F25">
            <v>75.97</v>
          </cell>
          <cell r="G25">
            <v>40.020000000000003</v>
          </cell>
        </row>
        <row r="26">
          <cell r="C26" t="str">
            <v>01.03.010</v>
          </cell>
          <cell r="D26" t="str">
            <v>Rolo Tandem - potência 72 hp - 5 A 8 T</v>
          </cell>
          <cell r="E26" t="str">
            <v xml:space="preserve">h </v>
          </cell>
          <cell r="F26">
            <v>48.43</v>
          </cell>
          <cell r="G26">
            <v>24.53</v>
          </cell>
        </row>
        <row r="27">
          <cell r="C27" t="str">
            <v>01.03.020</v>
          </cell>
          <cell r="D27" t="str">
            <v>Rolo compressor de 9 A 14 T</v>
          </cell>
          <cell r="E27" t="str">
            <v xml:space="preserve">h </v>
          </cell>
          <cell r="F27">
            <v>54.25</v>
          </cell>
          <cell r="G27">
            <v>21.97</v>
          </cell>
        </row>
        <row r="28">
          <cell r="C28" t="str">
            <v>01.03.030</v>
          </cell>
          <cell r="D28" t="str">
            <v>Rolo compressor pé-de-carneiro - 7,7T - 79hp</v>
          </cell>
          <cell r="E28" t="str">
            <v xml:space="preserve">h </v>
          </cell>
          <cell r="F28">
            <v>37.799999999999997</v>
          </cell>
          <cell r="G28">
            <v>17.97</v>
          </cell>
        </row>
        <row r="29">
          <cell r="C29" t="str">
            <v>01.03.040</v>
          </cell>
          <cell r="D29" t="str">
            <v>Rolo compressor de pneus autopropulsor potência 100hp - 9,8 a 27 t</v>
          </cell>
          <cell r="E29" t="str">
            <v xml:space="preserve">h </v>
          </cell>
          <cell r="F29">
            <v>46.78</v>
          </cell>
          <cell r="G29">
            <v>21.49</v>
          </cell>
        </row>
        <row r="30">
          <cell r="C30" t="str">
            <v>01.03.050</v>
          </cell>
          <cell r="D30" t="str">
            <v>Rolo vibratório liso - 6,5T - 79hp</v>
          </cell>
          <cell r="E30" t="str">
            <v xml:space="preserve">h </v>
          </cell>
          <cell r="F30">
            <v>36.89</v>
          </cell>
          <cell r="G30">
            <v>17.45</v>
          </cell>
        </row>
        <row r="31">
          <cell r="C31" t="str">
            <v>01.04.010</v>
          </cell>
          <cell r="D31" t="str">
            <v>Distribuidor de agregado - (rebocável).</v>
          </cell>
          <cell r="E31" t="str">
            <v xml:space="preserve">h </v>
          </cell>
          <cell r="F31">
            <v>2.62</v>
          </cell>
          <cell r="G31">
            <v>1.61</v>
          </cell>
        </row>
        <row r="32">
          <cell r="C32" t="str">
            <v>01.04.020</v>
          </cell>
          <cell r="D32" t="str">
            <v>Distribuidor de ligante betuminoso com capacidade de 5000 L sobre chassis.</v>
          </cell>
          <cell r="E32" t="str">
            <v xml:space="preserve">h </v>
          </cell>
          <cell r="F32">
            <v>52.34</v>
          </cell>
          <cell r="G32">
            <v>19.920000000000002</v>
          </cell>
        </row>
        <row r="33">
          <cell r="C33" t="str">
            <v>01.05.010</v>
          </cell>
          <cell r="D33" t="str">
            <v>Motoniveladora - 140 hp.</v>
          </cell>
          <cell r="E33" t="str">
            <v xml:space="preserve">h </v>
          </cell>
          <cell r="F33">
            <v>64.23</v>
          </cell>
          <cell r="G33">
            <v>28.19</v>
          </cell>
        </row>
        <row r="34">
          <cell r="C34" t="str">
            <v>01.05.020</v>
          </cell>
          <cell r="D34" t="str">
            <v>Grade aradora de disco (20 discos x 24 pol.) rebocável.</v>
          </cell>
          <cell r="E34" t="str">
            <v xml:space="preserve">h </v>
          </cell>
          <cell r="F34">
            <v>1.32</v>
          </cell>
          <cell r="G34">
            <v>1.02</v>
          </cell>
        </row>
        <row r="35">
          <cell r="C35" t="str">
            <v>01.05.030</v>
          </cell>
          <cell r="D35" t="str">
            <v>Compressor de ar portátil - 116 PCM, inclusive mangueira e acessórios.</v>
          </cell>
          <cell r="E35" t="str">
            <v xml:space="preserve">h </v>
          </cell>
          <cell r="F35">
            <v>14.08</v>
          </cell>
          <cell r="G35">
            <v>2.98</v>
          </cell>
        </row>
        <row r="36">
          <cell r="C36" t="str">
            <v>01.05.040</v>
          </cell>
          <cell r="D36" t="str">
            <v>Martelete Tex - 32 PS, incluindo mão-de-obra do operador</v>
          </cell>
          <cell r="E36" t="str">
            <v xml:space="preserve">h </v>
          </cell>
          <cell r="F36">
            <v>4.3899999999999997</v>
          </cell>
          <cell r="G36">
            <v>4.12</v>
          </cell>
        </row>
        <row r="37">
          <cell r="C37" t="str">
            <v>01.05.041</v>
          </cell>
          <cell r="D37" t="str">
            <v>Vibrador de imersão elétrico - 45mm potência 2CV, inclusive mão-de-obra do operador.</v>
          </cell>
          <cell r="E37" t="str">
            <v xml:space="preserve">h </v>
          </cell>
          <cell r="F37">
            <v>2.98</v>
          </cell>
          <cell r="G37">
            <v>2.5499999999999998</v>
          </cell>
        </row>
        <row r="38">
          <cell r="C38" t="str">
            <v>01.05.042</v>
          </cell>
          <cell r="D38" t="str">
            <v>Betoneira Elétrica - capacidade 320 l, inclusive mão-de-obra do operador.</v>
          </cell>
          <cell r="E38" t="str">
            <v xml:space="preserve">h </v>
          </cell>
          <cell r="F38">
            <v>2.97</v>
          </cell>
          <cell r="G38">
            <v>2.5499999999999998</v>
          </cell>
        </row>
        <row r="39">
          <cell r="C39" t="str">
            <v>01.05.050</v>
          </cell>
          <cell r="D39" t="str">
            <v>Vibro-acabadora para pavimentação de concreto betuminoso - potência 98hp.</v>
          </cell>
          <cell r="E39" t="str">
            <v xml:space="preserve">h </v>
          </cell>
          <cell r="F39">
            <v>41.87</v>
          </cell>
          <cell r="G39">
            <v>20.73</v>
          </cell>
        </row>
        <row r="40">
          <cell r="C40" t="str">
            <v>01.05.060</v>
          </cell>
          <cell r="D40" t="str">
            <v>Vassoura mecânica rebocável</v>
          </cell>
          <cell r="E40" t="str">
            <v xml:space="preserve">h </v>
          </cell>
          <cell r="F40">
            <v>1.7</v>
          </cell>
          <cell r="G40">
            <v>1.3</v>
          </cell>
        </row>
        <row r="41">
          <cell r="C41" t="str">
            <v>01.05.070</v>
          </cell>
          <cell r="D41" t="str">
            <v>Lança Elevatória com cesto, alcance máximo de 25m, acoplado em caminhão chassis de 3 eixos (serviço diurno).</v>
          </cell>
          <cell r="E41" t="str">
            <v xml:space="preserve">h </v>
          </cell>
          <cell r="F41">
            <v>68.41</v>
          </cell>
          <cell r="G41">
            <v>32.090000000000003</v>
          </cell>
        </row>
        <row r="42">
          <cell r="C42" t="str">
            <v>01.05.071</v>
          </cell>
          <cell r="D42" t="str">
            <v>Lança Elevatória com cesto, alcance máximo de 25m, acoplado em caminhão chassis de 3 eixos (serviço noturno).</v>
          </cell>
          <cell r="E42" t="str">
            <v xml:space="preserve">h </v>
          </cell>
          <cell r="F42">
            <v>69.02</v>
          </cell>
          <cell r="G42">
            <v>32.700000000000003</v>
          </cell>
        </row>
        <row r="43">
          <cell r="C43" t="str">
            <v>01.05.080</v>
          </cell>
          <cell r="D43" t="str">
            <v>Equipamento de jateamento de areia pressurizado, acoplado a um compressor de ar de 260 PCM, inclusive mão-de-obra do operador.</v>
          </cell>
          <cell r="E43" t="str">
            <v xml:space="preserve">h </v>
          </cell>
          <cell r="F43">
            <v>23.25</v>
          </cell>
          <cell r="G43">
            <v>7.28</v>
          </cell>
        </row>
        <row r="44">
          <cell r="C44" t="str">
            <v>01.06.010</v>
          </cell>
          <cell r="D44" t="str">
            <v>Guindaste com cesto sobre caminhão carroceria (serviço diurno).</v>
          </cell>
          <cell r="E44" t="str">
            <v xml:space="preserve">h </v>
          </cell>
          <cell r="F44">
            <v>38.270000000000003</v>
          </cell>
          <cell r="G44">
            <v>16.72</v>
          </cell>
        </row>
        <row r="45">
          <cell r="C45" t="str">
            <v>01.06.011</v>
          </cell>
          <cell r="D45" t="str">
            <v>Guindaste sem cesto sobre caminhão carroceria (serviço diurno).</v>
          </cell>
          <cell r="E45" t="str">
            <v xml:space="preserve">h </v>
          </cell>
          <cell r="F45">
            <v>37.729999999999997</v>
          </cell>
          <cell r="G45">
            <v>16.350000000000001</v>
          </cell>
        </row>
        <row r="46">
          <cell r="C46" t="str">
            <v>01.06.020</v>
          </cell>
          <cell r="D46" t="str">
            <v>Guindaste com cesto sobre caminhão carroceria (serviço noturno).</v>
          </cell>
          <cell r="E46" t="str">
            <v xml:space="preserve">h </v>
          </cell>
          <cell r="F46">
            <v>39.86</v>
          </cell>
          <cell r="G46">
            <v>18.309999999999999</v>
          </cell>
        </row>
        <row r="47">
          <cell r="C47" t="str">
            <v>01.06.021</v>
          </cell>
          <cell r="D47" t="str">
            <v>Guindaste sem cesto sobre caminhão carroceria (serviço noturno).</v>
          </cell>
          <cell r="E47" t="str">
            <v xml:space="preserve">h </v>
          </cell>
          <cell r="F47">
            <v>38.340000000000003</v>
          </cell>
          <cell r="G47">
            <v>16.97</v>
          </cell>
        </row>
        <row r="48">
          <cell r="C48" t="str">
            <v>01.07.010</v>
          </cell>
          <cell r="D48" t="str">
            <v>Trator de Esteira - 160 hp sem escarificador (serviço diurno).</v>
          </cell>
          <cell r="E48" t="str">
            <v xml:space="preserve">h </v>
          </cell>
          <cell r="F48">
            <v>80.09</v>
          </cell>
          <cell r="G48">
            <v>37.67</v>
          </cell>
        </row>
        <row r="49">
          <cell r="C49" t="str">
            <v>01.07.020</v>
          </cell>
          <cell r="D49" t="str">
            <v>Trator de Esteira - 140 hp sem escarificador.</v>
          </cell>
          <cell r="E49" t="str">
            <v xml:space="preserve">h </v>
          </cell>
          <cell r="F49">
            <v>68.540000000000006</v>
          </cell>
          <cell r="G49">
            <v>33.94</v>
          </cell>
        </row>
        <row r="50">
          <cell r="C50" t="str">
            <v>01.07.030</v>
          </cell>
          <cell r="D50" t="str">
            <v>Trator de Esteira - 90 hp sem escarificador (serviço diurno).</v>
          </cell>
          <cell r="E50" t="str">
            <v xml:space="preserve">h </v>
          </cell>
          <cell r="F50">
            <v>43.96</v>
          </cell>
          <cell r="G50">
            <v>22.21</v>
          </cell>
        </row>
        <row r="51">
          <cell r="C51" t="str">
            <v>01.07.031</v>
          </cell>
          <cell r="D51" t="str">
            <v>Trator de Esteira - 305 hp sem escarificador (serviço diurno).</v>
          </cell>
          <cell r="E51" t="str">
            <v xml:space="preserve">h </v>
          </cell>
          <cell r="F51">
            <v>182.75</v>
          </cell>
          <cell r="G51">
            <v>89.84</v>
          </cell>
        </row>
        <row r="52">
          <cell r="C52" t="str">
            <v>01.07.040</v>
          </cell>
          <cell r="D52" t="str">
            <v>Trator de Pneus - 110 hp (serviço diurno).</v>
          </cell>
          <cell r="E52" t="str">
            <v xml:space="preserve">h </v>
          </cell>
          <cell r="F52">
            <v>29.33</v>
          </cell>
          <cell r="G52">
            <v>9.52</v>
          </cell>
        </row>
        <row r="53">
          <cell r="C53" t="str">
            <v>02.01.010</v>
          </cell>
          <cell r="D53" t="str">
            <v>Locação de Eixo de projeto em tangente</v>
          </cell>
          <cell r="E53" t="str">
            <v>m</v>
          </cell>
          <cell r="K53">
            <v>0.7</v>
          </cell>
        </row>
        <row r="54">
          <cell r="C54" t="str">
            <v>02.01.020</v>
          </cell>
          <cell r="D54" t="str">
            <v>Locação de Eixo de projeto em curva</v>
          </cell>
          <cell r="E54" t="str">
            <v>m</v>
          </cell>
          <cell r="K54">
            <v>0.85</v>
          </cell>
        </row>
        <row r="55">
          <cell r="C55" t="str">
            <v>02.01.030</v>
          </cell>
          <cell r="D55" t="str">
            <v>Locação de quadras retangulares com até 20 lotes (sem marco de concreto)</v>
          </cell>
          <cell r="E55" t="str">
            <v>Un</v>
          </cell>
          <cell r="K55">
            <v>160.44</v>
          </cell>
        </row>
        <row r="56">
          <cell r="C56" t="str">
            <v>02.01.040</v>
          </cell>
          <cell r="D56" t="str">
            <v>Locação de lotes populares em quadra já locada (sem marco de concreto)</v>
          </cell>
          <cell r="E56" t="str">
            <v>Un</v>
          </cell>
          <cell r="K56">
            <v>23.7</v>
          </cell>
        </row>
        <row r="57">
          <cell r="C57" t="str">
            <v>02.01.050</v>
          </cell>
          <cell r="D57" t="str">
            <v>Locação de pontos (estaca, pilares, eixo de obras) com transferência de marcação para gabarito lateral, inclusive locação do gabarito</v>
          </cell>
          <cell r="E57" t="str">
            <v>Un</v>
          </cell>
          <cell r="K57">
            <v>91.16</v>
          </cell>
        </row>
        <row r="58">
          <cell r="C58" t="str">
            <v>02.01.060</v>
          </cell>
          <cell r="D58" t="str">
            <v>Levantamento de poligonais</v>
          </cell>
          <cell r="E58" t="str">
            <v>m</v>
          </cell>
          <cell r="K58">
            <v>0.5</v>
          </cell>
        </row>
        <row r="59">
          <cell r="C59" t="str">
            <v>02.01.070</v>
          </cell>
          <cell r="D59" t="str">
            <v>Levantamento de casas até 150 m²</v>
          </cell>
          <cell r="E59" t="str">
            <v>Un</v>
          </cell>
          <cell r="K59">
            <v>3.62</v>
          </cell>
        </row>
        <row r="60">
          <cell r="C60" t="str">
            <v>02.01.080</v>
          </cell>
          <cell r="D60" t="str">
            <v>Levantamento de muro, meio fio, margem de canais, testadas</v>
          </cell>
          <cell r="E60" t="str">
            <v>m</v>
          </cell>
          <cell r="K60">
            <v>0.1</v>
          </cell>
        </row>
        <row r="61">
          <cell r="C61" t="str">
            <v>02.01.090</v>
          </cell>
          <cell r="D61" t="str">
            <v>Levantamento de postes, árvores e marcos</v>
          </cell>
          <cell r="E61" t="str">
            <v>Un</v>
          </cell>
          <cell r="K61">
            <v>0.7</v>
          </cell>
        </row>
        <row r="62">
          <cell r="C62" t="str">
            <v>02.01.100</v>
          </cell>
          <cell r="D62" t="str">
            <v>Levantamento de pontes e pontilhões</v>
          </cell>
          <cell r="E62" t="str">
            <v>Un</v>
          </cell>
          <cell r="K62">
            <v>2.46</v>
          </cell>
        </row>
        <row r="63">
          <cell r="C63" t="str">
            <v>02.01.110</v>
          </cell>
          <cell r="D63" t="str">
            <v>Levantamento de bueiros e poços de visita</v>
          </cell>
          <cell r="E63" t="str">
            <v>Un</v>
          </cell>
          <cell r="K63">
            <v>1.75</v>
          </cell>
        </row>
        <row r="64">
          <cell r="C64" t="str">
            <v>02.01.120</v>
          </cell>
          <cell r="D64" t="str">
            <v>Levantamento cadastral de área com densidade de até 80 habitações por hectare</v>
          </cell>
          <cell r="E64" t="str">
            <v>ha</v>
          </cell>
          <cell r="K64">
            <v>907.86</v>
          </cell>
        </row>
        <row r="65">
          <cell r="C65" t="str">
            <v>02.01.130</v>
          </cell>
          <cell r="D65" t="str">
            <v>Nivelamento de eixo de locação</v>
          </cell>
          <cell r="E65" t="str">
            <v>m</v>
          </cell>
          <cell r="K65">
            <v>0.28000000000000003</v>
          </cell>
        </row>
        <row r="66">
          <cell r="C66" t="str">
            <v>02.01.140</v>
          </cell>
          <cell r="D66" t="str">
            <v>Nivelamento de secções transversais</v>
          </cell>
          <cell r="E66" t="str">
            <v>m</v>
          </cell>
          <cell r="K66">
            <v>0.28000000000000003</v>
          </cell>
        </row>
        <row r="67">
          <cell r="C67" t="str">
            <v>02.01.150</v>
          </cell>
          <cell r="D67" t="str">
            <v>Transporte de cota</v>
          </cell>
          <cell r="E67" t="str">
            <v>m</v>
          </cell>
          <cell r="K67">
            <v>0.24</v>
          </cell>
        </row>
        <row r="68">
          <cell r="C68" t="str">
            <v>02.01.160</v>
          </cell>
          <cell r="D68" t="str">
            <v>Levantamento altimétrico por hectare</v>
          </cell>
          <cell r="E68" t="str">
            <v>ha</v>
          </cell>
          <cell r="K68">
            <v>259.99</v>
          </cell>
        </row>
        <row r="69">
          <cell r="C69" t="str">
            <v>02.01.170</v>
          </cell>
          <cell r="D69" t="str">
            <v>Levantamento altimétrico de secções por taquiometria</v>
          </cell>
          <cell r="E69" t="str">
            <v>m</v>
          </cell>
          <cell r="K69">
            <v>0.37</v>
          </cell>
        </row>
        <row r="70">
          <cell r="C70" t="str">
            <v>02.01.180</v>
          </cell>
          <cell r="D70" t="str">
            <v>Desenho altimétrico de perfil longitudinal e transversal, inclusive papel - escala 1:200 e 1:20</v>
          </cell>
          <cell r="E70" t="str">
            <v>m</v>
          </cell>
          <cell r="K70">
            <v>0.67</v>
          </cell>
        </row>
        <row r="71">
          <cell r="C71" t="str">
            <v>02.01.190</v>
          </cell>
          <cell r="D71" t="str">
            <v>Desenho  e cálculo planimétrico, inclusive desenho de curva de nível (sobre o serviço de campo - 40 por cento)</v>
          </cell>
          <cell r="E71" t="str">
            <v>Un</v>
          </cell>
          <cell r="K71">
            <v>0</v>
          </cell>
        </row>
        <row r="72">
          <cell r="C72" t="str">
            <v>02.01.200</v>
          </cell>
          <cell r="D72" t="str">
            <v>Serviço topográfico de pequeno porte (preço mínimo), diária de uma equipe com topógrafo, quatro auxiliares, teodolito, nível ótico, etc</v>
          </cell>
          <cell r="E72" t="str">
            <v>Un</v>
          </cell>
          <cell r="K72">
            <v>326.98</v>
          </cell>
        </row>
        <row r="73">
          <cell r="C73" t="str">
            <v>02.01.210</v>
          </cell>
          <cell r="D73" t="str">
            <v>Serviço em terrenos alagados e em zona de trafego intenso, e terrenos acidentados com rampas superiores a 25 por cento, serão acrescidos de 30 por cento</v>
          </cell>
          <cell r="E73" t="str">
            <v>Un</v>
          </cell>
          <cell r="K73">
            <v>0</v>
          </cell>
        </row>
        <row r="74">
          <cell r="C74" t="str">
            <v>03.01.010</v>
          </cell>
          <cell r="D74" t="str">
            <v>Demolição de cobertura com telhas cerâmicas</v>
          </cell>
          <cell r="E74" t="str">
            <v>m²</v>
          </cell>
          <cell r="I74">
            <v>1.78</v>
          </cell>
          <cell r="K74">
            <v>2.2999999999999998</v>
          </cell>
        </row>
        <row r="75">
          <cell r="C75" t="str">
            <v>03.01.020</v>
          </cell>
          <cell r="D75" t="str">
            <v>Demolição de cobertura com telha ondulada de fibrocimento</v>
          </cell>
          <cell r="E75" t="str">
            <v>m²</v>
          </cell>
          <cell r="I75">
            <v>0.73</v>
          </cell>
          <cell r="K75">
            <v>0.73</v>
          </cell>
        </row>
        <row r="76">
          <cell r="C76" t="str">
            <v>03.01.030</v>
          </cell>
          <cell r="D76" t="str">
            <v>Demolição de estrutura de madeira para coberta</v>
          </cell>
          <cell r="E76" t="str">
            <v>m²</v>
          </cell>
          <cell r="I76">
            <v>4.54</v>
          </cell>
          <cell r="K76">
            <v>5.9</v>
          </cell>
        </row>
        <row r="77">
          <cell r="C77" t="str">
            <v>03.01.040</v>
          </cell>
          <cell r="D77" t="str">
            <v xml:space="preserve">Demolição de forro </v>
          </cell>
          <cell r="E77" t="str">
            <v>m²</v>
          </cell>
          <cell r="I77">
            <v>2.7</v>
          </cell>
          <cell r="K77">
            <v>3.51</v>
          </cell>
        </row>
        <row r="78">
          <cell r="C78" t="str">
            <v>03.01.050</v>
          </cell>
          <cell r="D78" t="str">
            <v>Retirada de esquadria de madeira ou metálicas</v>
          </cell>
          <cell r="E78" t="str">
            <v>m²</v>
          </cell>
          <cell r="I78">
            <v>2.0099999999999998</v>
          </cell>
          <cell r="K78">
            <v>2.59</v>
          </cell>
        </row>
        <row r="79">
          <cell r="C79" t="str">
            <v>03.01.060</v>
          </cell>
          <cell r="D79" t="str">
            <v>Demolição de revestimento de piso em cimentado</v>
          </cell>
          <cell r="E79" t="str">
            <v>m²</v>
          </cell>
          <cell r="I79">
            <v>1.57</v>
          </cell>
          <cell r="K79">
            <v>2.0299999999999998</v>
          </cell>
        </row>
        <row r="80">
          <cell r="C80" t="str">
            <v>03.01.070</v>
          </cell>
          <cell r="D80" t="str">
            <v>Demolição de revestimento de piso em cimentado inclusive lastro de concreto</v>
          </cell>
          <cell r="E80" t="str">
            <v>m²</v>
          </cell>
          <cell r="I80">
            <v>3.4</v>
          </cell>
          <cell r="K80">
            <v>3.4</v>
          </cell>
        </row>
        <row r="81">
          <cell r="C81" t="str">
            <v>03.01.080</v>
          </cell>
          <cell r="D81" t="str">
            <v>Demolição de revestimento de piso com ladrilho hidráulico ou cerâmico</v>
          </cell>
          <cell r="E81" t="str">
            <v>m²</v>
          </cell>
          <cell r="I81">
            <v>1.84</v>
          </cell>
          <cell r="K81">
            <v>2.37</v>
          </cell>
        </row>
        <row r="82">
          <cell r="C82" t="str">
            <v>03.01.090</v>
          </cell>
          <cell r="D82" t="str">
            <v>Demolição de revestimento de piso com ladrilho hidráulico ou cerâmico, inclusive lastro de concreto</v>
          </cell>
          <cell r="E82" t="str">
            <v>m²</v>
          </cell>
          <cell r="I82">
            <v>3.66</v>
          </cell>
          <cell r="K82">
            <v>3.66</v>
          </cell>
        </row>
        <row r="83">
          <cell r="C83" t="str">
            <v>03.01.100</v>
          </cell>
          <cell r="D83" t="str">
            <v>Demolição de revestimento de piso em tacos</v>
          </cell>
          <cell r="E83" t="str">
            <v>m²</v>
          </cell>
          <cell r="I83">
            <v>4.08</v>
          </cell>
          <cell r="K83">
            <v>4.08</v>
          </cell>
        </row>
        <row r="84">
          <cell r="C84" t="str">
            <v>03.01.110</v>
          </cell>
          <cell r="D84" t="str">
            <v>Demolição de passeio em pedra portuguesa</v>
          </cell>
          <cell r="E84" t="str">
            <v>m²</v>
          </cell>
          <cell r="I84">
            <v>1.39</v>
          </cell>
          <cell r="K84">
            <v>1.39</v>
          </cell>
        </row>
        <row r="85">
          <cell r="C85" t="str">
            <v>03.01.120</v>
          </cell>
          <cell r="D85" t="str">
            <v>Demolição de revestimento com azulejos</v>
          </cell>
          <cell r="E85" t="str">
            <v>m²</v>
          </cell>
          <cell r="I85">
            <v>3.79</v>
          </cell>
          <cell r="K85">
            <v>4.91</v>
          </cell>
        </row>
        <row r="86">
          <cell r="C86" t="str">
            <v>03.01.130</v>
          </cell>
          <cell r="D86" t="str">
            <v>Demolição de revestimento com argamassa de cal e areia</v>
          </cell>
          <cell r="E86" t="str">
            <v>m²</v>
          </cell>
          <cell r="I86">
            <v>1.39</v>
          </cell>
          <cell r="K86">
            <v>1.39</v>
          </cell>
        </row>
        <row r="87">
          <cell r="C87" t="str">
            <v>03.01.140</v>
          </cell>
          <cell r="D87" t="str">
            <v>Demolição de revestimento com argamassa de cimento e areia</v>
          </cell>
          <cell r="E87" t="str">
            <v>m²</v>
          </cell>
          <cell r="I87">
            <v>2.36</v>
          </cell>
          <cell r="K87">
            <v>2.36</v>
          </cell>
        </row>
        <row r="88">
          <cell r="C88" t="str">
            <v>03.01.150</v>
          </cell>
          <cell r="D88" t="str">
            <v>Demolição de alvenaria de 1/2 vez com preparo para remoção</v>
          </cell>
          <cell r="E88" t="str">
            <v>m²</v>
          </cell>
          <cell r="I88">
            <v>2.77</v>
          </cell>
          <cell r="K88">
            <v>3.59</v>
          </cell>
        </row>
        <row r="89">
          <cell r="C89" t="str">
            <v>03.01.160</v>
          </cell>
          <cell r="D89" t="str">
            <v>Demolição de alvenaria de 1 vez com preparo para remoção</v>
          </cell>
          <cell r="E89" t="str">
            <v>m²</v>
          </cell>
          <cell r="I89">
            <v>4.7699999999999996</v>
          </cell>
          <cell r="K89">
            <v>4.7699999999999996</v>
          </cell>
        </row>
        <row r="90">
          <cell r="C90" t="str">
            <v>03.01.170</v>
          </cell>
          <cell r="D90" t="str">
            <v>Demolição de alvenaria de tijolos maciços</v>
          </cell>
          <cell r="E90" t="str">
            <v>m³</v>
          </cell>
          <cell r="I90">
            <v>32.96</v>
          </cell>
          <cell r="K90">
            <v>32.96</v>
          </cell>
        </row>
        <row r="91">
          <cell r="C91" t="str">
            <v>03.01.180</v>
          </cell>
          <cell r="D91" t="str">
            <v>Demolição de alvenaria de pedra rejuntada</v>
          </cell>
          <cell r="E91" t="str">
            <v>m³</v>
          </cell>
          <cell r="I91">
            <v>38.5</v>
          </cell>
          <cell r="K91">
            <v>38.5</v>
          </cell>
        </row>
        <row r="92">
          <cell r="C92" t="str">
            <v>03.01.190</v>
          </cell>
          <cell r="D92" t="str">
            <v>Demolição de alvenaria de pedra seca</v>
          </cell>
          <cell r="E92" t="str">
            <v>m³</v>
          </cell>
          <cell r="I92">
            <v>15.86</v>
          </cell>
          <cell r="K92">
            <v>15.86</v>
          </cell>
        </row>
        <row r="93">
          <cell r="C93" t="str">
            <v>03.01.200</v>
          </cell>
          <cell r="D93" t="str">
            <v>Demolição manual de concreto simples</v>
          </cell>
          <cell r="E93" t="str">
            <v>m³</v>
          </cell>
          <cell r="I93">
            <v>34.03</v>
          </cell>
          <cell r="K93">
            <v>34.03</v>
          </cell>
        </row>
        <row r="94">
          <cell r="C94" t="str">
            <v>03.01.210</v>
          </cell>
          <cell r="D94" t="str">
            <v>Demolição manual de concreto armado</v>
          </cell>
          <cell r="E94" t="str">
            <v>m³</v>
          </cell>
          <cell r="I94">
            <v>47.12</v>
          </cell>
          <cell r="K94">
            <v>47.12</v>
          </cell>
        </row>
        <row r="95">
          <cell r="C95" t="str">
            <v>03.01.220</v>
          </cell>
          <cell r="D95" t="str">
            <v>Demolição manual de pavimentação asfaltica</v>
          </cell>
          <cell r="E95" t="str">
            <v>m²</v>
          </cell>
          <cell r="I95">
            <v>3</v>
          </cell>
          <cell r="K95">
            <v>3</v>
          </cell>
        </row>
        <row r="96">
          <cell r="C96" t="str">
            <v>03.01.230</v>
          </cell>
          <cell r="D96" t="str">
            <v>Demolição de pavimentação em paralelepípedos sobre areia</v>
          </cell>
          <cell r="E96" t="str">
            <v>m²</v>
          </cell>
          <cell r="I96">
            <v>2.0099999999999998</v>
          </cell>
          <cell r="K96">
            <v>2.0099999999999998</v>
          </cell>
        </row>
        <row r="97">
          <cell r="C97" t="str">
            <v>03.01.240</v>
          </cell>
          <cell r="D97" t="str">
            <v>Demolição de pavimentação em paralelepípedos sobre macadame</v>
          </cell>
          <cell r="E97" t="str">
            <v>m²</v>
          </cell>
          <cell r="I97">
            <v>2.84</v>
          </cell>
          <cell r="K97">
            <v>2.84</v>
          </cell>
        </row>
        <row r="98">
          <cell r="C98" t="str">
            <v>03.01.250</v>
          </cell>
          <cell r="D98" t="str">
            <v>Demolição de pavimentação com pré-moldados de concreto, incluindo empilhamento</v>
          </cell>
          <cell r="E98" t="str">
            <v>m²</v>
          </cell>
          <cell r="I98">
            <v>1.84</v>
          </cell>
          <cell r="K98">
            <v>1.84</v>
          </cell>
        </row>
        <row r="99">
          <cell r="C99" t="str">
            <v>03.01.260</v>
          </cell>
          <cell r="D99" t="str">
            <v>Demolição de meio-fio</v>
          </cell>
          <cell r="E99" t="str">
            <v>m</v>
          </cell>
          <cell r="I99">
            <v>0.53</v>
          </cell>
          <cell r="K99">
            <v>0.53</v>
          </cell>
        </row>
        <row r="100">
          <cell r="C100" t="str">
            <v>03.01.270</v>
          </cell>
          <cell r="D100" t="str">
            <v>Demolição de linha d'água</v>
          </cell>
          <cell r="E100" t="str">
            <v>m</v>
          </cell>
          <cell r="I100">
            <v>0.51</v>
          </cell>
          <cell r="K100">
            <v>0.51</v>
          </cell>
        </row>
        <row r="101">
          <cell r="C101" t="str">
            <v>03.01.280</v>
          </cell>
          <cell r="D101" t="str">
            <v>Demolição de meio-fio e linha d'água</v>
          </cell>
          <cell r="E101" t="str">
            <v>m</v>
          </cell>
          <cell r="I101">
            <v>1.04</v>
          </cell>
          <cell r="K101">
            <v>1.04</v>
          </cell>
        </row>
        <row r="102">
          <cell r="C102" t="str">
            <v>03.02.010</v>
          </cell>
          <cell r="D102" t="str">
            <v>Roço com estrovenga, inclusive amontoamento</v>
          </cell>
          <cell r="E102" t="str">
            <v>m²</v>
          </cell>
          <cell r="I102">
            <v>0.14000000000000001</v>
          </cell>
          <cell r="K102">
            <v>0.14000000000000001</v>
          </cell>
        </row>
        <row r="103">
          <cell r="C103" t="str">
            <v>03.02.020</v>
          </cell>
          <cell r="D103" t="str">
            <v>Capinação e limpeza superficial do terreno</v>
          </cell>
          <cell r="E103" t="str">
            <v>m²</v>
          </cell>
          <cell r="I103">
            <v>0.57999999999999996</v>
          </cell>
          <cell r="K103">
            <v>0.57999999999999996</v>
          </cell>
        </row>
        <row r="104">
          <cell r="C104" t="str">
            <v>03.02.030</v>
          </cell>
          <cell r="D104" t="str">
            <v>Raspagem e limpeza do terreno</v>
          </cell>
          <cell r="E104" t="str">
            <v>m²</v>
          </cell>
          <cell r="I104">
            <v>0.92</v>
          </cell>
          <cell r="K104">
            <v>0.92</v>
          </cell>
        </row>
        <row r="105">
          <cell r="C105" t="str">
            <v>03.02.040</v>
          </cell>
          <cell r="D105" t="str">
            <v>Destocamento raso de raízes de pequeno porte com raspagem, limpeza do terreno e queima do material</v>
          </cell>
          <cell r="E105" t="str">
            <v>m²</v>
          </cell>
          <cell r="I105">
            <v>1.32</v>
          </cell>
          <cell r="K105">
            <v>1.32</v>
          </cell>
        </row>
        <row r="106">
          <cell r="C106" t="str">
            <v>03.02.050</v>
          </cell>
          <cell r="D106" t="str">
            <v>Desmatamento e destocamento mecânicos de árvores de diâmetro inferior a 0,15 m, e limpeza do terreno</v>
          </cell>
          <cell r="E106" t="str">
            <v>m²</v>
          </cell>
          <cell r="F106">
            <v>0.22</v>
          </cell>
          <cell r="I106">
            <v>0.04</v>
          </cell>
          <cell r="K106">
            <v>0.26</v>
          </cell>
        </row>
        <row r="107">
          <cell r="C107" t="str">
            <v>03.02.060</v>
          </cell>
          <cell r="D107" t="str">
            <v>Tombamento mecânico de árvores com diâmetro de 0,15 a 0,30m, inclusive o destocamento e limpeza do local</v>
          </cell>
          <cell r="E107" t="str">
            <v>Un</v>
          </cell>
          <cell r="F107">
            <v>26.13</v>
          </cell>
          <cell r="I107">
            <v>2.86</v>
          </cell>
          <cell r="K107">
            <v>28.99</v>
          </cell>
        </row>
        <row r="108">
          <cell r="C108" t="str">
            <v>03.02.070</v>
          </cell>
          <cell r="D108" t="str">
            <v>Tombamento mecânico de árvores com diâmetro maior que 0,30m, inclusive o destocamento e limpeza do local</v>
          </cell>
          <cell r="E108" t="str">
            <v>Un</v>
          </cell>
          <cell r="F108">
            <v>36.549999999999997</v>
          </cell>
          <cell r="I108">
            <v>6</v>
          </cell>
          <cell r="K108">
            <v>42.55</v>
          </cell>
        </row>
        <row r="109">
          <cell r="C109" t="str">
            <v>03.03.010</v>
          </cell>
          <cell r="D109" t="str">
            <v>Barracão para depósito em tábuas, com piso em argamassa de cimento e areia, traço 1:6</v>
          </cell>
          <cell r="E109" t="str">
            <v>m²</v>
          </cell>
          <cell r="H109">
            <v>54.1</v>
          </cell>
          <cell r="I109">
            <v>39.42</v>
          </cell>
          <cell r="K109">
            <v>93.52000000000001</v>
          </cell>
        </row>
        <row r="110">
          <cell r="C110" t="str">
            <v>03.03.020</v>
          </cell>
          <cell r="D110" t="str">
            <v>Barracão para escritório em chapas de madeira compensada, com piso em argamassa de cimento e areia, traço 1:6</v>
          </cell>
          <cell r="E110" t="str">
            <v>m²</v>
          </cell>
          <cell r="H110">
            <v>56</v>
          </cell>
          <cell r="I110">
            <v>39.42</v>
          </cell>
          <cell r="K110">
            <v>95.42</v>
          </cell>
        </row>
        <row r="111">
          <cell r="C111" t="str">
            <v>03.03.030</v>
          </cell>
          <cell r="D111" t="str">
            <v>Fornecimento e assentamento de tapume simples em tábuas.</v>
          </cell>
          <cell r="E111" t="str">
            <v>m²</v>
          </cell>
          <cell r="H111">
            <v>5.72</v>
          </cell>
          <cell r="I111">
            <v>5.39</v>
          </cell>
          <cell r="K111">
            <v>11.11</v>
          </cell>
        </row>
        <row r="112">
          <cell r="C112" t="str">
            <v>03.03.040</v>
          </cell>
          <cell r="D112" t="str">
            <v>Fornecimento e assentamento de tapume em chapas de madeira compensada de 6mm.</v>
          </cell>
          <cell r="E112" t="str">
            <v>m²</v>
          </cell>
          <cell r="H112">
            <v>8.19</v>
          </cell>
          <cell r="I112">
            <v>4.3099999999999996</v>
          </cell>
          <cell r="K112">
            <v>12.5</v>
          </cell>
        </row>
        <row r="113">
          <cell r="C113" t="str">
            <v>03.03.050</v>
          </cell>
          <cell r="D113" t="str">
            <v>Fornecimento de tapume de sinalização (mod. Av - 41/2000)</v>
          </cell>
          <cell r="E113" t="str">
            <v>Un</v>
          </cell>
          <cell r="H113">
            <v>210</v>
          </cell>
          <cell r="K113">
            <v>210</v>
          </cell>
        </row>
        <row r="114">
          <cell r="C114" t="str">
            <v>03.03.055</v>
          </cell>
          <cell r="D114" t="str">
            <v>Fornecimento de cavalete de obra (mod. Av - 42/2000)</v>
          </cell>
          <cell r="E114" t="str">
            <v>Un</v>
          </cell>
          <cell r="H114">
            <v>100</v>
          </cell>
          <cell r="K114">
            <v>100</v>
          </cell>
        </row>
        <row r="115">
          <cell r="C115" t="str">
            <v>03.03.057</v>
          </cell>
          <cell r="D115" t="str">
            <v>Locação diária de cavalete de obra (mod. Av - 42/2000).</v>
          </cell>
          <cell r="E115" t="str">
            <v>Un</v>
          </cell>
          <cell r="H115">
            <v>1</v>
          </cell>
          <cell r="K115">
            <v>1</v>
          </cell>
        </row>
        <row r="116">
          <cell r="C116" t="str">
            <v>03.03.060</v>
          </cell>
          <cell r="D116" t="str">
            <v>Fornecimento de barreira móvel dobrável (mod. Av - 40/2000)</v>
          </cell>
          <cell r="E116" t="str">
            <v>Un</v>
          </cell>
          <cell r="H116">
            <v>180</v>
          </cell>
          <cell r="K116">
            <v>180</v>
          </cell>
        </row>
        <row r="117">
          <cell r="C117" t="str">
            <v>03.03.070</v>
          </cell>
          <cell r="D117" t="str">
            <v>Instalação de gambiarra para sinalização, com 20m, incluindo lâmpada, bocal e balde a cada 2m</v>
          </cell>
          <cell r="E117" t="str">
            <v>Un</v>
          </cell>
          <cell r="H117">
            <v>12.28</v>
          </cell>
          <cell r="I117">
            <v>3.08</v>
          </cell>
          <cell r="K117">
            <v>15.36</v>
          </cell>
        </row>
        <row r="118">
          <cell r="C118" t="str">
            <v>03.03.080</v>
          </cell>
          <cell r="D118" t="str">
            <v>Vigia noturno</v>
          </cell>
          <cell r="E118" t="str">
            <v>h</v>
          </cell>
          <cell r="I118">
            <v>2.77</v>
          </cell>
          <cell r="K118">
            <v>2.77</v>
          </cell>
        </row>
        <row r="119">
          <cell r="C119" t="str">
            <v>03.03.090</v>
          </cell>
          <cell r="D119" t="str">
            <v>Fornecimento e assentamento de placa da obra, conforme caderno de especificação.</v>
          </cell>
          <cell r="E119" t="str">
            <v>m²</v>
          </cell>
          <cell r="H119">
            <v>70</v>
          </cell>
          <cell r="I119">
            <v>3.85</v>
          </cell>
          <cell r="K119">
            <v>73.849999999999994</v>
          </cell>
        </row>
        <row r="120">
          <cell r="C120" t="str">
            <v>03.04.010</v>
          </cell>
          <cell r="D120" t="str">
            <v>Locação de obras e demarcação para abertura de valas para fundações</v>
          </cell>
          <cell r="E120" t="str">
            <v>m²</v>
          </cell>
          <cell r="H120">
            <v>0.46</v>
          </cell>
          <cell r="I120">
            <v>0.77</v>
          </cell>
          <cell r="K120">
            <v>1.23</v>
          </cell>
        </row>
        <row r="121">
          <cell r="C121" t="str">
            <v>03.05.010</v>
          </cell>
          <cell r="D121" t="str">
            <v>Limpeza de superfícies com ácido muriático em água na proporção 1:6 e solução neutralizadora de amônia 1:4.</v>
          </cell>
          <cell r="E121" t="str">
            <v>m²</v>
          </cell>
          <cell r="H121">
            <v>0.48</v>
          </cell>
          <cell r="I121">
            <v>0.92</v>
          </cell>
          <cell r="K121">
            <v>1.4</v>
          </cell>
        </row>
        <row r="122">
          <cell r="C122" t="str">
            <v>03.05.020</v>
          </cell>
          <cell r="D122" t="str">
            <v>Escovação de superfícies em alvenaria, concreto ou ferragens para retirada de substrato com utilização de escova retangular com cerdas de aço.</v>
          </cell>
          <cell r="E122" t="str">
            <v>m²</v>
          </cell>
          <cell r="H122">
            <v>0.59</v>
          </cell>
          <cell r="I122">
            <v>0.76</v>
          </cell>
          <cell r="K122">
            <v>1.35</v>
          </cell>
        </row>
        <row r="123">
          <cell r="C123" t="str">
            <v>04.01.010</v>
          </cell>
          <cell r="D123" t="str">
            <v>Carga e descarga manuais de terra de um caminhão carroceria</v>
          </cell>
          <cell r="E123" t="str">
            <v>m³</v>
          </cell>
          <cell r="I123">
            <v>2.08</v>
          </cell>
          <cell r="K123">
            <v>2.08</v>
          </cell>
        </row>
        <row r="124">
          <cell r="C124" t="str">
            <v>04.01.020</v>
          </cell>
          <cell r="D124" t="str">
            <v>Carga e descarga manuais de terra de um caminhão carroceria (serviço noturno)</v>
          </cell>
          <cell r="E124" t="str">
            <v>m³</v>
          </cell>
          <cell r="I124">
            <v>2.4900000000000002</v>
          </cell>
          <cell r="K124">
            <v>2.4900000000000002</v>
          </cell>
        </row>
        <row r="125">
          <cell r="C125" t="str">
            <v>04.01.030</v>
          </cell>
          <cell r="D125" t="str">
            <v>Carga manual de terra em caminhão basculante</v>
          </cell>
          <cell r="E125" t="str">
            <v>m³</v>
          </cell>
          <cell r="I125">
            <v>1.73</v>
          </cell>
          <cell r="K125">
            <v>1.73</v>
          </cell>
        </row>
        <row r="126">
          <cell r="C126" t="str">
            <v>04.01.040</v>
          </cell>
          <cell r="D126" t="str">
            <v>Carga mecânica de terra em caminhão basculante ou carroceria</v>
          </cell>
          <cell r="E126" t="str">
            <v>m³</v>
          </cell>
          <cell r="F126">
            <v>0.45</v>
          </cell>
          <cell r="I126">
            <v>0.1</v>
          </cell>
          <cell r="K126">
            <v>0.55000000000000004</v>
          </cell>
        </row>
        <row r="127">
          <cell r="C127" t="str">
            <v>04.01.050</v>
          </cell>
          <cell r="D127" t="str">
            <v>Carga mecânica de pré-misturado, incluindo espalhamento do mesmo em cima do caminhão</v>
          </cell>
          <cell r="E127" t="str">
            <v>m³</v>
          </cell>
          <cell r="F127">
            <v>1.18</v>
          </cell>
          <cell r="I127">
            <v>0.35</v>
          </cell>
          <cell r="K127">
            <v>1.5299999999999998</v>
          </cell>
        </row>
        <row r="128">
          <cell r="C128" t="str">
            <v>04.01.060</v>
          </cell>
          <cell r="D128" t="str">
            <v>Carga mecânica de pré-misturado, incluindo espalhamento do mesmo em cima do caminhão (serviço noturno)</v>
          </cell>
          <cell r="E128" t="str">
            <v>m³</v>
          </cell>
          <cell r="F128">
            <v>1.2</v>
          </cell>
          <cell r="I128">
            <v>0.42</v>
          </cell>
          <cell r="K128">
            <v>1.6199999999999999</v>
          </cell>
        </row>
        <row r="129">
          <cell r="C129" t="str">
            <v>04.02.010</v>
          </cell>
          <cell r="D129" t="str">
            <v>Transporte de material com D.M.T. 1 km</v>
          </cell>
          <cell r="E129" t="str">
            <v>m³</v>
          </cell>
          <cell r="J129">
            <v>0.81</v>
          </cell>
          <cell r="K129">
            <v>0.81</v>
          </cell>
        </row>
        <row r="130">
          <cell r="C130" t="str">
            <v>04.02.020</v>
          </cell>
          <cell r="D130" t="str">
            <v>Transporte de material com D.M.T. 2 km</v>
          </cell>
          <cell r="E130" t="str">
            <v>m³</v>
          </cell>
          <cell r="J130">
            <v>1.0900000000000001</v>
          </cell>
          <cell r="K130">
            <v>1.0900000000000001</v>
          </cell>
        </row>
        <row r="131">
          <cell r="C131" t="str">
            <v>04.02.030</v>
          </cell>
          <cell r="D131" t="str">
            <v>Transporte de material com D.M.T. 4 km</v>
          </cell>
          <cell r="E131" t="str">
            <v>m³</v>
          </cell>
          <cell r="J131">
            <v>1.65</v>
          </cell>
          <cell r="K131">
            <v>1.65</v>
          </cell>
        </row>
        <row r="132">
          <cell r="C132" t="str">
            <v>04.02.040</v>
          </cell>
          <cell r="D132" t="str">
            <v>Transporte de material com D.M.T. 6 km</v>
          </cell>
          <cell r="E132" t="str">
            <v>m³</v>
          </cell>
          <cell r="J132">
            <v>2.21</v>
          </cell>
          <cell r="K132">
            <v>2.21</v>
          </cell>
        </row>
        <row r="133">
          <cell r="C133" t="str">
            <v>04.02.050</v>
          </cell>
          <cell r="D133" t="str">
            <v>Transporte de material com D.M.T. 8 km</v>
          </cell>
          <cell r="E133" t="str">
            <v>m³</v>
          </cell>
          <cell r="J133">
            <v>2.79</v>
          </cell>
          <cell r="K133">
            <v>2.79</v>
          </cell>
        </row>
        <row r="134">
          <cell r="C134" t="str">
            <v>04.02.060</v>
          </cell>
          <cell r="D134" t="str">
            <v>Transporte de material com D.M.T. 10 km</v>
          </cell>
          <cell r="E134" t="str">
            <v>m³</v>
          </cell>
          <cell r="J134">
            <v>3.33</v>
          </cell>
          <cell r="K134">
            <v>3.33</v>
          </cell>
        </row>
        <row r="135">
          <cell r="C135" t="str">
            <v>04.02.070</v>
          </cell>
          <cell r="D135" t="str">
            <v>Transporte de material com D.M.T. 12 km</v>
          </cell>
          <cell r="E135" t="str">
            <v>m³</v>
          </cell>
          <cell r="J135">
            <v>3.9</v>
          </cell>
          <cell r="K135">
            <v>3.9</v>
          </cell>
        </row>
        <row r="136">
          <cell r="C136" t="str">
            <v>04.02.080</v>
          </cell>
          <cell r="D136" t="str">
            <v>Transporte de material com D.M.T. 14 km</v>
          </cell>
          <cell r="E136" t="str">
            <v>m³</v>
          </cell>
          <cell r="J136">
            <v>4.47</v>
          </cell>
          <cell r="K136">
            <v>4.47</v>
          </cell>
        </row>
        <row r="137">
          <cell r="C137" t="str">
            <v>04.02.090</v>
          </cell>
          <cell r="D137" t="str">
            <v>Transporte de material com D.M.T. 16 km</v>
          </cell>
          <cell r="E137" t="str">
            <v>m³</v>
          </cell>
          <cell r="J137">
            <v>5</v>
          </cell>
          <cell r="K137">
            <v>5</v>
          </cell>
        </row>
        <row r="138">
          <cell r="C138" t="str">
            <v>04.02.100</v>
          </cell>
          <cell r="D138" t="str">
            <v>Transporte de material com D.M.T. 18 km</v>
          </cell>
          <cell r="E138" t="str">
            <v>m³</v>
          </cell>
          <cell r="J138">
            <v>5.57</v>
          </cell>
          <cell r="K138">
            <v>5.57</v>
          </cell>
        </row>
        <row r="139">
          <cell r="C139" t="str">
            <v>04.02.110</v>
          </cell>
          <cell r="D139" t="str">
            <v>Transporte de material com D.M.T. 20 km</v>
          </cell>
          <cell r="E139" t="str">
            <v>m³</v>
          </cell>
          <cell r="J139">
            <v>6.14</v>
          </cell>
          <cell r="K139">
            <v>6.14</v>
          </cell>
        </row>
        <row r="140">
          <cell r="C140" t="str">
            <v>04.02.120</v>
          </cell>
          <cell r="D140" t="str">
            <v>Transporte com carro de mão de areia, entulho ou terra até 30m</v>
          </cell>
          <cell r="E140" t="str">
            <v>m³</v>
          </cell>
          <cell r="I140">
            <v>5.08</v>
          </cell>
          <cell r="K140">
            <v>5.08</v>
          </cell>
        </row>
        <row r="141">
          <cell r="C141" t="str">
            <v>04.02.130</v>
          </cell>
          <cell r="D141" t="str">
            <v>Transporte com carro de mão de areia, entulho ou terra até 30m (serviço noturno)</v>
          </cell>
          <cell r="E141" t="str">
            <v>m³</v>
          </cell>
          <cell r="I141">
            <v>6.1</v>
          </cell>
          <cell r="K141">
            <v>6.1</v>
          </cell>
        </row>
        <row r="142">
          <cell r="C142" t="str">
            <v>04.02.140</v>
          </cell>
          <cell r="D142" t="str">
            <v>Transporte com carro de mão de areia, entulho ou terra até 60m</v>
          </cell>
          <cell r="E142" t="str">
            <v>m³</v>
          </cell>
          <cell r="I142">
            <v>6.01</v>
          </cell>
          <cell r="K142">
            <v>6.01</v>
          </cell>
        </row>
        <row r="143">
          <cell r="C143" t="str">
            <v>04.02.150</v>
          </cell>
          <cell r="D143" t="str">
            <v>Transporte com carro de mão de areia, entulho ou terra até 60m (serviço noturno)</v>
          </cell>
          <cell r="E143" t="str">
            <v>m³</v>
          </cell>
          <cell r="I143">
            <v>7.21</v>
          </cell>
          <cell r="K143">
            <v>7.21</v>
          </cell>
        </row>
        <row r="144">
          <cell r="C144" t="str">
            <v>04.02.160</v>
          </cell>
          <cell r="D144" t="str">
            <v>Transporte com carro de mão de areia, entulho ou terra até 100m</v>
          </cell>
          <cell r="E144" t="str">
            <v>m³</v>
          </cell>
          <cell r="I144">
            <v>8.7799999999999994</v>
          </cell>
          <cell r="K144">
            <v>8.7799999999999994</v>
          </cell>
        </row>
        <row r="145">
          <cell r="C145" t="str">
            <v>04.02.170</v>
          </cell>
          <cell r="D145" t="str">
            <v>Transporte com carro de mão de areia, entulho ou terra até 100m (serviço noturno)</v>
          </cell>
          <cell r="E145" t="str">
            <v>m³</v>
          </cell>
          <cell r="I145">
            <v>10.53</v>
          </cell>
          <cell r="K145">
            <v>10.53</v>
          </cell>
        </row>
        <row r="146">
          <cell r="C146" t="str">
            <v>04.02.180</v>
          </cell>
          <cell r="D146" t="str">
            <v>Transporte com carro de mão de pedra rachão nos morros, até 100m</v>
          </cell>
          <cell r="E146" t="str">
            <v>m³</v>
          </cell>
          <cell r="I146">
            <v>11.55</v>
          </cell>
          <cell r="K146">
            <v>11.55</v>
          </cell>
        </row>
        <row r="147">
          <cell r="C147" t="str">
            <v>04.03.010</v>
          </cell>
          <cell r="D147" t="str">
            <v>Remoção de material de primeira categoria em caminhão carroceria, D.M.T. 6 km, inclusive carga e descarga manuais</v>
          </cell>
          <cell r="E147" t="str">
            <v>m³</v>
          </cell>
          <cell r="G147">
            <v>4.3899999999999997</v>
          </cell>
          <cell r="I147">
            <v>2.08</v>
          </cell>
          <cell r="J147">
            <v>2.11</v>
          </cell>
          <cell r="K147">
            <v>8.5799999999999983</v>
          </cell>
        </row>
        <row r="148">
          <cell r="C148" t="str">
            <v>04.03.020</v>
          </cell>
          <cell r="D148" t="str">
            <v>Remoção de material de primeira categoria em caminhão carroceria, D.M.T. 12 km, inclusive carga e descarga manuais</v>
          </cell>
          <cell r="E148" t="str">
            <v>m³</v>
          </cell>
          <cell r="G148">
            <v>4.3899999999999997</v>
          </cell>
          <cell r="I148">
            <v>2.08</v>
          </cell>
          <cell r="J148">
            <v>3.73</v>
          </cell>
          <cell r="K148">
            <v>10.199999999999999</v>
          </cell>
        </row>
        <row r="149">
          <cell r="C149" t="str">
            <v>04.03.030</v>
          </cell>
          <cell r="D149" t="str">
            <v>Remoção de material de primeira categoria em caminhão carroceria, D.M.T. 20 km, inclusive carga e descarga manuais</v>
          </cell>
          <cell r="E149" t="str">
            <v>m³</v>
          </cell>
          <cell r="G149">
            <v>4.3899999999999997</v>
          </cell>
          <cell r="I149">
            <v>2.08</v>
          </cell>
          <cell r="J149">
            <v>5.88</v>
          </cell>
          <cell r="K149">
            <v>12.35</v>
          </cell>
        </row>
        <row r="150">
          <cell r="C150" t="str">
            <v>04.03.035</v>
          </cell>
          <cell r="D150" t="str">
            <v>Remoção de material de primeira categoria em caminhão basculante, D.M.T. 2 km, inclusive carga (manual) e descarga</v>
          </cell>
          <cell r="E150" t="str">
            <v>m³</v>
          </cell>
          <cell r="G150">
            <v>3.83</v>
          </cell>
          <cell r="I150">
            <v>1.73</v>
          </cell>
          <cell r="J150">
            <v>1.0900000000000001</v>
          </cell>
          <cell r="K150">
            <v>6.65</v>
          </cell>
        </row>
        <row r="151">
          <cell r="C151" t="str">
            <v>04.03.040</v>
          </cell>
          <cell r="D151" t="str">
            <v>Remoção de material de primeira categoria em caminhão basculante, D.M.T. 6 km, inclusive carga (manual) e descarga</v>
          </cell>
          <cell r="E151" t="str">
            <v>m³</v>
          </cell>
          <cell r="G151">
            <v>3.83</v>
          </cell>
          <cell r="I151">
            <v>1.73</v>
          </cell>
          <cell r="J151">
            <v>2.21</v>
          </cell>
          <cell r="K151">
            <v>11.73</v>
          </cell>
        </row>
        <row r="152">
          <cell r="C152" t="str">
            <v>04.03.050</v>
          </cell>
          <cell r="D152" t="str">
            <v>Remoção de material de primeira categoria em caminhão basculante, D.M.T. 12 km, inclusive carga (manual) e descarga</v>
          </cell>
          <cell r="E152" t="str">
            <v>m³</v>
          </cell>
          <cell r="G152">
            <v>3.83</v>
          </cell>
          <cell r="I152">
            <v>1.73</v>
          </cell>
          <cell r="J152">
            <v>3.9</v>
          </cell>
          <cell r="K152">
            <v>9.4600000000000009</v>
          </cell>
        </row>
        <row r="153">
          <cell r="C153" t="str">
            <v>04.03.060</v>
          </cell>
          <cell r="D153" t="str">
            <v>Remoção de material de primeira categoria em caminhão basculante, D.M.T. 20 km, inclusive carga (manual) e descarga</v>
          </cell>
          <cell r="E153" t="str">
            <v>m³</v>
          </cell>
          <cell r="G153">
            <v>3.83</v>
          </cell>
          <cell r="I153">
            <v>1.73</v>
          </cell>
          <cell r="J153">
            <v>6.14</v>
          </cell>
          <cell r="K153">
            <v>11.7</v>
          </cell>
        </row>
        <row r="154">
          <cell r="C154" t="str">
            <v>04.03.070</v>
          </cell>
          <cell r="D154" t="str">
            <v>Remoção de material de primeira categoria em caminhão basculante, D.M.T. 6 km, inclusive carga mecânica e descarga</v>
          </cell>
          <cell r="E154" t="str">
            <v>m³</v>
          </cell>
          <cell r="F154">
            <v>0.45</v>
          </cell>
          <cell r="G154">
            <v>7.0000000000000007E-2</v>
          </cell>
          <cell r="I154">
            <v>0.1</v>
          </cell>
          <cell r="J154">
            <v>2.21</v>
          </cell>
          <cell r="K154">
            <v>2.83</v>
          </cell>
        </row>
        <row r="155">
          <cell r="C155" t="str">
            <v>04.03.080</v>
          </cell>
          <cell r="D155" t="str">
            <v>Remoção de material de primeira categoria em caminhão basculante, D.M.T. 12 km, inclusive carga mecânica e descarga</v>
          </cell>
          <cell r="E155" t="str">
            <v>m³</v>
          </cell>
          <cell r="F155">
            <v>0.45</v>
          </cell>
          <cell r="G155">
            <v>7.0000000000000007E-2</v>
          </cell>
          <cell r="I155">
            <v>0.1</v>
          </cell>
          <cell r="J155">
            <v>3.9</v>
          </cell>
          <cell r="K155">
            <v>4.5200000000000005</v>
          </cell>
        </row>
        <row r="156">
          <cell r="C156" t="str">
            <v>04.03.090</v>
          </cell>
          <cell r="D156" t="str">
            <v>Remoção de material de primeira categoria em caminhão basculante, D.M.T. 20 km, inclusive carga mecânica e descarga</v>
          </cell>
          <cell r="E156" t="str">
            <v>m³</v>
          </cell>
          <cell r="F156">
            <v>0.45</v>
          </cell>
          <cell r="G156">
            <v>7.0000000000000007E-2</v>
          </cell>
          <cell r="I156">
            <v>0.1</v>
          </cell>
          <cell r="J156">
            <v>6.14</v>
          </cell>
          <cell r="K156">
            <v>6.76</v>
          </cell>
        </row>
        <row r="157">
          <cell r="C157" t="str">
            <v>04.03.100</v>
          </cell>
          <cell r="D157" t="str">
            <v>Remoção de metralha em caminhão carroceria, D.M.T. 6 km, inclusive carga e descarga manuais</v>
          </cell>
          <cell r="E157" t="str">
            <v>m³</v>
          </cell>
          <cell r="G157">
            <v>4.83</v>
          </cell>
          <cell r="I157">
            <v>2.29</v>
          </cell>
          <cell r="J157">
            <v>2.11</v>
          </cell>
          <cell r="K157">
            <v>9.23</v>
          </cell>
        </row>
        <row r="158">
          <cell r="C158" t="str">
            <v>04.03.110</v>
          </cell>
          <cell r="D158" t="str">
            <v>Remoção de metralha em caminhão carroceria, D.M.T. 12 km, inclusive carga e descarga manuais</v>
          </cell>
          <cell r="E158" t="str">
            <v>m³</v>
          </cell>
          <cell r="G158">
            <v>4.83</v>
          </cell>
          <cell r="I158">
            <v>2.29</v>
          </cell>
          <cell r="J158">
            <v>3.73</v>
          </cell>
          <cell r="K158">
            <v>10.85</v>
          </cell>
        </row>
        <row r="159">
          <cell r="C159" t="str">
            <v>04.03.120</v>
          </cell>
          <cell r="D159" t="str">
            <v>Remoção de metralha em caminhão carroceria, D.M.T. 20 km, inclusive carga e descarga manuais</v>
          </cell>
          <cell r="E159" t="str">
            <v>m³</v>
          </cell>
          <cell r="G159">
            <v>4.83</v>
          </cell>
          <cell r="I159">
            <v>2.29</v>
          </cell>
          <cell r="J159">
            <v>5.88</v>
          </cell>
          <cell r="K159">
            <v>13</v>
          </cell>
        </row>
        <row r="160">
          <cell r="C160" t="str">
            <v>04.04.010</v>
          </cell>
          <cell r="D160" t="str">
            <v>Fornecimento de barro para aterro, inclusive carga, descarga e transporte com D.M.T. 1 km</v>
          </cell>
          <cell r="E160" t="str">
            <v>m³</v>
          </cell>
          <cell r="H160">
            <v>1.17</v>
          </cell>
          <cell r="J160">
            <v>0.81</v>
          </cell>
          <cell r="K160">
            <v>1.98</v>
          </cell>
        </row>
        <row r="161">
          <cell r="C161" t="str">
            <v>04.04.020</v>
          </cell>
          <cell r="D161" t="str">
            <v>Fornecimento de barro para aterro, inclusive carga, descarga e transporte com D.M.T. 2 km</v>
          </cell>
          <cell r="E161" t="str">
            <v>m³</v>
          </cell>
          <cell r="H161">
            <v>1.17</v>
          </cell>
          <cell r="J161">
            <v>1.08</v>
          </cell>
          <cell r="K161">
            <v>2.25</v>
          </cell>
        </row>
        <row r="162">
          <cell r="C162" t="str">
            <v>04.04.030</v>
          </cell>
          <cell r="D162" t="str">
            <v>Fornecimento de barro para aterro, inclusive carga, descarga e transporte com D.M.T. 4 km</v>
          </cell>
          <cell r="E162" t="str">
            <v>m³</v>
          </cell>
          <cell r="H162">
            <v>1.17</v>
          </cell>
          <cell r="J162">
            <v>1.65</v>
          </cell>
          <cell r="K162">
            <v>2.82</v>
          </cell>
        </row>
        <row r="163">
          <cell r="C163" t="str">
            <v>04.04.040</v>
          </cell>
          <cell r="D163" t="str">
            <v>Fornecimento de barro para aterro, inclusive carga, descarga e transporte com D.M.T. 6 km</v>
          </cell>
          <cell r="E163" t="str">
            <v>m³</v>
          </cell>
          <cell r="H163">
            <v>1.17</v>
          </cell>
          <cell r="J163">
            <v>2.21</v>
          </cell>
          <cell r="K163">
            <v>3.38</v>
          </cell>
        </row>
        <row r="164">
          <cell r="C164" t="str">
            <v>04.04.050</v>
          </cell>
          <cell r="D164" t="str">
            <v>Fornecimento de barro para aterro, inclusive carga, descarga e transporte com D.M.T. 8 km</v>
          </cell>
          <cell r="E164" t="str">
            <v>m³</v>
          </cell>
          <cell r="H164">
            <v>1.17</v>
          </cell>
          <cell r="J164">
            <v>2.79</v>
          </cell>
          <cell r="K164">
            <v>3.96</v>
          </cell>
        </row>
        <row r="165">
          <cell r="C165" t="str">
            <v>04.04.060</v>
          </cell>
          <cell r="D165" t="str">
            <v>Fornecimento de barro para aterro, inclusive carga, descarga e transporte com D.M.T. 10 km</v>
          </cell>
          <cell r="E165" t="str">
            <v>m³</v>
          </cell>
          <cell r="H165">
            <v>1.17</v>
          </cell>
          <cell r="J165">
            <v>3.33</v>
          </cell>
          <cell r="K165">
            <v>4.5</v>
          </cell>
        </row>
        <row r="166">
          <cell r="C166" t="str">
            <v>04.04.070</v>
          </cell>
          <cell r="D166" t="str">
            <v>Fornecimento de barro para aterro, inclusive carga, descarga e transporte com D.M.T. 12 km</v>
          </cell>
          <cell r="E166" t="str">
            <v>m³</v>
          </cell>
          <cell r="H166">
            <v>1.17</v>
          </cell>
          <cell r="J166">
            <v>3.9</v>
          </cell>
          <cell r="K166">
            <v>5.07</v>
          </cell>
        </row>
        <row r="167">
          <cell r="C167" t="str">
            <v>04.04.080</v>
          </cell>
          <cell r="D167" t="str">
            <v>Fornecimento de barro para aterro, inclusive carga, descarga e transporte com D.M.T. 16 km</v>
          </cell>
          <cell r="E167" t="str">
            <v>m³</v>
          </cell>
          <cell r="H167">
            <v>1.17</v>
          </cell>
          <cell r="J167">
            <v>5</v>
          </cell>
          <cell r="K167">
            <v>6.17</v>
          </cell>
        </row>
        <row r="168">
          <cell r="C168" t="str">
            <v>04.04.090</v>
          </cell>
          <cell r="D168" t="str">
            <v>Fornecimento de barro para aterro, inclusive carga, descarga e transporte com D.M.T. 20 km</v>
          </cell>
          <cell r="E168" t="str">
            <v>m³</v>
          </cell>
          <cell r="H168">
            <v>1.17</v>
          </cell>
          <cell r="J168">
            <v>6.14</v>
          </cell>
          <cell r="K168">
            <v>7.31</v>
          </cell>
        </row>
        <row r="169">
          <cell r="C169" t="str">
            <v>04.04.100</v>
          </cell>
          <cell r="D169" t="str">
            <v>Fornecimento de desperdício de pedreira, inclusive carga, descarga e transporte para a praça do Recife (Posto Obra)</v>
          </cell>
          <cell r="E169" t="str">
            <v>m³</v>
          </cell>
          <cell r="H169">
            <v>14</v>
          </cell>
          <cell r="K169">
            <v>14</v>
          </cell>
        </row>
        <row r="170">
          <cell r="C170" t="str">
            <v>04.04.110</v>
          </cell>
          <cell r="D170" t="str">
            <v>Fornecimento e espalhamento de areia fina (Posto Obra).</v>
          </cell>
          <cell r="E170" t="str">
            <v>m³</v>
          </cell>
          <cell r="H170">
            <v>15</v>
          </cell>
          <cell r="I170">
            <v>0.35</v>
          </cell>
          <cell r="K170">
            <v>15.35</v>
          </cell>
        </row>
        <row r="171">
          <cell r="C171" t="str">
            <v>04.04.120</v>
          </cell>
          <cell r="D171" t="str">
            <v>Fornecimento e espalhamento de areia amarela (Posto Obra).</v>
          </cell>
          <cell r="E171" t="str">
            <v>m³</v>
          </cell>
          <cell r="H171">
            <v>18</v>
          </cell>
          <cell r="I171">
            <v>0.35</v>
          </cell>
          <cell r="K171">
            <v>18.350000000000001</v>
          </cell>
        </row>
        <row r="172">
          <cell r="C172" t="str">
            <v>05.01.010</v>
          </cell>
          <cell r="D172" t="str">
            <v>Escavação manual em terra até 1,50m de profundidade, sem escoramento</v>
          </cell>
          <cell r="E172" t="str">
            <v>m³</v>
          </cell>
          <cell r="I172">
            <v>5.08</v>
          </cell>
          <cell r="K172">
            <v>6.58</v>
          </cell>
        </row>
        <row r="173">
          <cell r="C173" t="str">
            <v>05.01.020</v>
          </cell>
          <cell r="D173" t="str">
            <v>Escavação manual em terra até 1,50m de profundidade, sem escoramento (serviço noturno)</v>
          </cell>
          <cell r="E173" t="str">
            <v>m³</v>
          </cell>
          <cell r="I173">
            <v>6.1</v>
          </cell>
          <cell r="K173">
            <v>6.1</v>
          </cell>
        </row>
        <row r="174">
          <cell r="C174" t="str">
            <v>05.01.030</v>
          </cell>
          <cell r="D174" t="str">
            <v>Escavação manual em terra entre 1,50 e 3,0m de profundidade, sem escoramento</v>
          </cell>
          <cell r="E174" t="str">
            <v>m³</v>
          </cell>
          <cell r="I174">
            <v>8.32</v>
          </cell>
          <cell r="K174">
            <v>8.32</v>
          </cell>
        </row>
        <row r="175">
          <cell r="C175" t="str">
            <v>05.01.040</v>
          </cell>
          <cell r="D175" t="str">
            <v>Escavação manual em terra entre 1,50 e 3,00m de profundidade, sem escoramento (serviço noturno)</v>
          </cell>
          <cell r="E175" t="str">
            <v>m³</v>
          </cell>
          <cell r="I175">
            <v>9.98</v>
          </cell>
          <cell r="K175">
            <v>9.98</v>
          </cell>
        </row>
        <row r="176">
          <cell r="C176" t="str">
            <v>05.01.050</v>
          </cell>
          <cell r="D176" t="str">
            <v>Escavação manual em terra entre 3,00 e 4,00m de profundidade, sem escoramento</v>
          </cell>
          <cell r="E176" t="str">
            <v>m³</v>
          </cell>
          <cell r="I176">
            <v>8.9600000000000009</v>
          </cell>
          <cell r="K176">
            <v>8.9600000000000009</v>
          </cell>
        </row>
        <row r="177">
          <cell r="C177" t="str">
            <v>05.01.060</v>
          </cell>
          <cell r="D177" t="str">
            <v>Escavação manual em terra entre 3,00 e 4,00m de profundidade, sem escoramento (serviço noturno)</v>
          </cell>
          <cell r="E177" t="str">
            <v>m³</v>
          </cell>
          <cell r="I177">
            <v>10.76</v>
          </cell>
          <cell r="K177">
            <v>10.76</v>
          </cell>
        </row>
        <row r="178">
          <cell r="C178" t="str">
            <v>05.01.070</v>
          </cell>
          <cell r="D178" t="str">
            <v>Escavação manual em moledo ou piçarra até 1,50m de profundidade, sem escoramento</v>
          </cell>
          <cell r="E178" t="str">
            <v>m³</v>
          </cell>
          <cell r="I178">
            <v>7.85</v>
          </cell>
          <cell r="K178">
            <v>7.85</v>
          </cell>
        </row>
        <row r="179">
          <cell r="C179" t="str">
            <v>05.01.080</v>
          </cell>
          <cell r="D179" t="str">
            <v>Escavação manual em moledo ou piçarra entre 1,50 e 3,00m de profundidade, sem escoramento</v>
          </cell>
          <cell r="E179" t="str">
            <v>m³</v>
          </cell>
          <cell r="I179">
            <v>10.09</v>
          </cell>
          <cell r="K179">
            <v>10.09</v>
          </cell>
        </row>
        <row r="180">
          <cell r="C180" t="str">
            <v>05.01.090</v>
          </cell>
          <cell r="D180" t="str">
            <v>Escavação mecânica de vala em material de primeira categoria até 1,50m de profundidade, sem escoramento</v>
          </cell>
          <cell r="E180" t="str">
            <v>m³</v>
          </cell>
          <cell r="F180">
            <v>1.07</v>
          </cell>
          <cell r="I180">
            <v>0.51</v>
          </cell>
          <cell r="K180">
            <v>1.58</v>
          </cell>
        </row>
        <row r="181">
          <cell r="C181" t="str">
            <v>05.01.100</v>
          </cell>
          <cell r="D181" t="str">
            <v>Escavação mecânica de vala em material de primeira categoria até 3,00m de profundidade, sem escoramento</v>
          </cell>
          <cell r="E181" t="str">
            <v>m³</v>
          </cell>
          <cell r="F181">
            <v>1.29</v>
          </cell>
          <cell r="I181">
            <v>0.61</v>
          </cell>
          <cell r="K181">
            <v>1.9</v>
          </cell>
        </row>
        <row r="182">
          <cell r="C182" t="str">
            <v>05.01.110</v>
          </cell>
          <cell r="D182" t="str">
            <v>Escavação mecânica de vala em material de primeira categoria até 4,00m de profundidade, sem escoramento</v>
          </cell>
          <cell r="E182" t="str">
            <v>m³</v>
          </cell>
          <cell r="F182">
            <v>1.43</v>
          </cell>
          <cell r="I182">
            <v>0.69</v>
          </cell>
          <cell r="K182">
            <v>2.12</v>
          </cell>
        </row>
        <row r="183">
          <cell r="C183" t="str">
            <v>05.01.120</v>
          </cell>
          <cell r="D183" t="str">
            <v>Escavação mecânica de material de primeira categoria, proveniente de corte de subleito</v>
          </cell>
          <cell r="E183" t="str">
            <v>m³</v>
          </cell>
          <cell r="F183">
            <v>0.64</v>
          </cell>
          <cell r="I183">
            <v>0.09</v>
          </cell>
          <cell r="K183">
            <v>0.73</v>
          </cell>
        </row>
        <row r="184">
          <cell r="C184" t="str">
            <v>05.01.130</v>
          </cell>
          <cell r="D184" t="str">
            <v>Escavação e carga mecânicas de material de primeira categoria, proveniente de corte de terreno natural para obras civis</v>
          </cell>
          <cell r="E184" t="str">
            <v>m³</v>
          </cell>
          <cell r="F184">
            <v>1.22</v>
          </cell>
          <cell r="I184">
            <v>0.12</v>
          </cell>
          <cell r="K184">
            <v>1.3399999999999999</v>
          </cell>
        </row>
        <row r="185">
          <cell r="C185" t="str">
            <v>05.01.140</v>
          </cell>
          <cell r="D185" t="str">
            <v>Escavação e carga mecânicas de material de primeira categoria, proveniente de corte de subleito</v>
          </cell>
          <cell r="E185" t="str">
            <v>m³</v>
          </cell>
          <cell r="F185">
            <v>1.0900000000000001</v>
          </cell>
          <cell r="I185">
            <v>0.11</v>
          </cell>
          <cell r="K185">
            <v>1.2000000000000002</v>
          </cell>
        </row>
        <row r="186">
          <cell r="C186" t="str">
            <v>05.01.150</v>
          </cell>
          <cell r="D186" t="str">
            <v>Escavação e carga mecânicas de material de primeira categoria, proveniente de corte de subleito, e ainda transporte com D.M.T. 0,2 km</v>
          </cell>
          <cell r="E186" t="str">
            <v>m³</v>
          </cell>
          <cell r="F186">
            <v>1.0900000000000001</v>
          </cell>
          <cell r="G186">
            <v>7.0000000000000007E-2</v>
          </cell>
          <cell r="I186">
            <v>0.11</v>
          </cell>
          <cell r="J186">
            <v>0.73</v>
          </cell>
          <cell r="K186">
            <v>2</v>
          </cell>
        </row>
        <row r="187">
          <cell r="C187" t="str">
            <v>05.01.160</v>
          </cell>
          <cell r="D187" t="str">
            <v>Escavação e carga mecânicas de material de primeira categoria, proveniente de corte de subleito, e ainda transporte com D.M.T. 2 km</v>
          </cell>
          <cell r="E187" t="str">
            <v>m³</v>
          </cell>
          <cell r="F187">
            <v>1.0900000000000001</v>
          </cell>
          <cell r="G187">
            <v>7.0000000000000007E-2</v>
          </cell>
          <cell r="I187">
            <v>0.11</v>
          </cell>
          <cell r="J187">
            <v>1.0900000000000001</v>
          </cell>
          <cell r="K187">
            <v>2.3600000000000003</v>
          </cell>
        </row>
        <row r="188">
          <cell r="C188" t="str">
            <v>05.01.170</v>
          </cell>
          <cell r="D188" t="str">
            <v>Escavação e carga mecânicas de material de primeira categoria, proveniente de corte de subleito, e ainda transporte com D.M.T. 4 km</v>
          </cell>
          <cell r="E188" t="str">
            <v>m³</v>
          </cell>
          <cell r="F188">
            <v>1.0900000000000001</v>
          </cell>
          <cell r="G188">
            <v>7.0000000000000007E-2</v>
          </cell>
          <cell r="I188">
            <v>0.11</v>
          </cell>
          <cell r="J188">
            <v>2.06</v>
          </cell>
          <cell r="K188">
            <v>3.33</v>
          </cell>
        </row>
        <row r="189">
          <cell r="C189" t="str">
            <v>05.01.180</v>
          </cell>
          <cell r="D189" t="str">
            <v>Escavação e carga mecânicas de material de primeira categoria, proveniente de corte de subleito, e ainda transporte com D.M.T. 6 km</v>
          </cell>
          <cell r="E189" t="str">
            <v>m³</v>
          </cell>
          <cell r="F189">
            <v>1.0900000000000001</v>
          </cell>
          <cell r="G189">
            <v>7.0000000000000007E-2</v>
          </cell>
          <cell r="I189">
            <v>0.11</v>
          </cell>
          <cell r="J189">
            <v>2.77</v>
          </cell>
          <cell r="K189">
            <v>4.04</v>
          </cell>
        </row>
        <row r="190">
          <cell r="C190" t="str">
            <v>05.01.190</v>
          </cell>
          <cell r="D190" t="str">
            <v>Escavação e carga mecânicas de material de primeira categoria, proveniente de corte de subleito, e ainda transporte com D.M.T. 8 km</v>
          </cell>
          <cell r="E190" t="str">
            <v>m³</v>
          </cell>
          <cell r="F190">
            <v>1.0900000000000001</v>
          </cell>
          <cell r="G190">
            <v>7.0000000000000007E-2</v>
          </cell>
          <cell r="I190">
            <v>0.11</v>
          </cell>
          <cell r="J190">
            <v>3.48</v>
          </cell>
          <cell r="K190">
            <v>4.75</v>
          </cell>
        </row>
        <row r="191">
          <cell r="C191" t="str">
            <v>05.02.010</v>
          </cell>
          <cell r="D191" t="str">
            <v>Reaterro sem apiloamento, com aproveitamento do material escavado</v>
          </cell>
          <cell r="E191" t="str">
            <v>m³</v>
          </cell>
          <cell r="I191">
            <v>1.1599999999999999</v>
          </cell>
          <cell r="K191">
            <v>1.1599999999999999</v>
          </cell>
        </row>
        <row r="192">
          <cell r="C192" t="str">
            <v>05.02.020</v>
          </cell>
          <cell r="D192" t="str">
            <v>Reaterro apiloado de valas em camadas de 20cm de espessura, com aproveitamento do material escavado</v>
          </cell>
          <cell r="E192" t="str">
            <v>m³</v>
          </cell>
          <cell r="I192">
            <v>6.93</v>
          </cell>
          <cell r="K192">
            <v>8.9700000000000006</v>
          </cell>
        </row>
        <row r="193">
          <cell r="C193" t="str">
            <v>05.02.030</v>
          </cell>
          <cell r="D193" t="str">
            <v>Espalhamento de material para simples regularização do terreno</v>
          </cell>
          <cell r="E193" t="str">
            <v>m³</v>
          </cell>
          <cell r="I193">
            <v>0.35</v>
          </cell>
          <cell r="K193">
            <v>0.35</v>
          </cell>
        </row>
        <row r="194">
          <cell r="C194" t="str">
            <v>05.02.040</v>
          </cell>
          <cell r="D194" t="str">
            <v>Execução de aterro abrangendo espalhamento, homogeneização, umedecimento e compactação manual em camadas de 20cm de espessura, inclusive o fornecimento do barro proveniente de jazida a uma distância máxima de 12 km</v>
          </cell>
          <cell r="E194" t="str">
            <v>m³</v>
          </cell>
          <cell r="H194">
            <v>1.46</v>
          </cell>
          <cell r="I194">
            <v>4.62</v>
          </cell>
          <cell r="J194">
            <v>4.88</v>
          </cell>
          <cell r="K194">
            <v>10.96</v>
          </cell>
        </row>
        <row r="195">
          <cell r="C195" t="str">
            <v>05.02.050</v>
          </cell>
          <cell r="D195" t="str">
            <v>Execução de aterro abrangendo espalhamento, homogeneização, umedecimento e compactação manual em camadas de 20cm de espessura, inclusive o fornecimento do barro proveniente de jazida a uma distância máxima de 20 km</v>
          </cell>
          <cell r="E195" t="str">
            <v>m³</v>
          </cell>
          <cell r="H195">
            <v>1.46</v>
          </cell>
          <cell r="I195">
            <v>4.62</v>
          </cell>
          <cell r="J195">
            <v>7.7</v>
          </cell>
          <cell r="K195">
            <v>13.780000000000001</v>
          </cell>
        </row>
        <row r="196">
          <cell r="C196" t="str">
            <v>05.02.060</v>
          </cell>
          <cell r="D196" t="str">
            <v>Execução de aterro abrangendo espalhamento, homogeneização, umedecimento e compactação mecânica em camadas de 20cm de espessura, inclusive o fornecimento do barro proveniente de jazida a uma distância máxima de 12 km</v>
          </cell>
          <cell r="E196" t="str">
            <v>m³</v>
          </cell>
          <cell r="F196">
            <v>0.85</v>
          </cell>
          <cell r="H196">
            <v>1.52</v>
          </cell>
          <cell r="I196">
            <v>0.02</v>
          </cell>
          <cell r="J196">
            <v>5.0599999999999996</v>
          </cell>
          <cell r="K196">
            <v>7.4499999999999993</v>
          </cell>
        </row>
        <row r="197">
          <cell r="C197" t="str">
            <v>05.02.070</v>
          </cell>
          <cell r="D197" t="str">
            <v>Execução de aterro abrangendo espalhamento, homogeneização, umedecimento e compactação mecânica em camadas de 20cm de espessura, inclusive o fornecimento do barro proveniente de jazida a uma distância máxima de 20 km</v>
          </cell>
          <cell r="E197" t="str">
            <v>m³</v>
          </cell>
          <cell r="F197">
            <v>0.85</v>
          </cell>
          <cell r="H197">
            <v>1.52</v>
          </cell>
          <cell r="I197">
            <v>0.02</v>
          </cell>
          <cell r="J197">
            <v>7.98</v>
          </cell>
          <cell r="K197">
            <v>10.37</v>
          </cell>
        </row>
        <row r="198">
          <cell r="C198" t="str">
            <v>05.02.080</v>
          </cell>
          <cell r="D198" t="str">
            <v>Aterro com areia em camadas de até 40cm de altura, utilizando-se o processo mecânico leve para a compactação</v>
          </cell>
          <cell r="E198" t="str">
            <v>m³</v>
          </cell>
          <cell r="F198">
            <v>0.89</v>
          </cell>
          <cell r="H198">
            <v>17.25</v>
          </cell>
          <cell r="I198">
            <v>1.39</v>
          </cell>
          <cell r="K198">
            <v>19.53</v>
          </cell>
        </row>
        <row r="199">
          <cell r="C199" t="str">
            <v>05.02.090</v>
          </cell>
          <cell r="D199" t="str">
            <v>Apilomento manual de valas em camadas de 20cm de espessura</v>
          </cell>
          <cell r="E199" t="str">
            <v>m³</v>
          </cell>
          <cell r="I199">
            <v>5.78</v>
          </cell>
          <cell r="K199">
            <v>5.78</v>
          </cell>
        </row>
        <row r="200">
          <cell r="C200" t="str">
            <v>05.02.100</v>
          </cell>
          <cell r="D200" t="str">
            <v>Compactação mecânica de aterro a 100 por cento do proctor normal, medido na secção, inclusive espalhamento, umedecimento e homogeneização</v>
          </cell>
          <cell r="E200" t="str">
            <v>m³</v>
          </cell>
          <cell r="F200">
            <v>0.85</v>
          </cell>
          <cell r="I200">
            <v>0.02</v>
          </cell>
          <cell r="K200">
            <v>0.87</v>
          </cell>
        </row>
        <row r="201">
          <cell r="C201" t="str">
            <v>05.02.110</v>
          </cell>
          <cell r="D201" t="str">
            <v>Execução de aterro com barro, utilizando-se o processo mecânico leve de compactação</v>
          </cell>
          <cell r="E201" t="str">
            <v>m³</v>
          </cell>
          <cell r="F201">
            <v>0.89</v>
          </cell>
          <cell r="H201">
            <v>1.46</v>
          </cell>
          <cell r="I201">
            <v>0.69</v>
          </cell>
          <cell r="J201">
            <v>4.1500000000000004</v>
          </cell>
          <cell r="K201">
            <v>7.1899999999999995</v>
          </cell>
        </row>
        <row r="202">
          <cell r="C202" t="str">
            <v>05.03.010</v>
          </cell>
          <cell r="D202" t="str">
            <v>Regularização manual de terreno natural, corte ou aterro até 20cm de espessura</v>
          </cell>
          <cell r="E202" t="str">
            <v>m²</v>
          </cell>
          <cell r="I202">
            <v>0.57999999999999996</v>
          </cell>
          <cell r="K202">
            <v>0.75</v>
          </cell>
        </row>
        <row r="203">
          <cell r="C203" t="str">
            <v>05.03.020</v>
          </cell>
          <cell r="D203" t="str">
            <v>Regularização mecânica de terreno natural, corte ou aterro até 20cm de espessura</v>
          </cell>
          <cell r="E203" t="str">
            <v>m²</v>
          </cell>
          <cell r="F203">
            <v>0.17</v>
          </cell>
          <cell r="I203">
            <v>0.04</v>
          </cell>
          <cell r="K203">
            <v>0.21000000000000002</v>
          </cell>
        </row>
        <row r="204">
          <cell r="C204" t="str">
            <v>05.03.030</v>
          </cell>
          <cell r="D204" t="str">
            <v>Regularização de talude com corte ou aterro até 20cm de espessura</v>
          </cell>
          <cell r="E204" t="str">
            <v>m²</v>
          </cell>
          <cell r="I204">
            <v>1.1599999999999999</v>
          </cell>
          <cell r="K204">
            <v>1.1599999999999999</v>
          </cell>
        </row>
        <row r="205">
          <cell r="C205" t="str">
            <v>06.01.010</v>
          </cell>
          <cell r="D205" t="str">
            <v>Formas para concreto armado em fundações, utilizando tábuas de 1x12", inclusive escoramento</v>
          </cell>
          <cell r="E205" t="str">
            <v>m²</v>
          </cell>
          <cell r="H205">
            <v>7.68</v>
          </cell>
          <cell r="I205">
            <v>7.47</v>
          </cell>
          <cell r="K205">
            <v>15.149999999999999</v>
          </cell>
        </row>
        <row r="206">
          <cell r="C206" t="str">
            <v>06.01.015</v>
          </cell>
          <cell r="D206" t="str">
            <v>Formas para concreto armado em fundações, com chapas de madeira compensada tipo resinada de 12mm, inclusive escoramento</v>
          </cell>
          <cell r="E206" t="str">
            <v>m²</v>
          </cell>
          <cell r="H206">
            <v>6.11</v>
          </cell>
          <cell r="I206">
            <v>8.2100000000000009</v>
          </cell>
          <cell r="K206">
            <v>14.32</v>
          </cell>
        </row>
        <row r="207">
          <cell r="C207" t="str">
            <v>06.01.055</v>
          </cell>
          <cell r="D207" t="str">
            <v>Formas para concreto armado em qualquer tipo de estrutura, com chapa de madeira compensada tipo resinada de 12mm, inclusive escoramento</v>
          </cell>
          <cell r="E207" t="str">
            <v>m²</v>
          </cell>
          <cell r="H207">
            <v>10.85</v>
          </cell>
          <cell r="I207">
            <v>11.01</v>
          </cell>
          <cell r="K207">
            <v>21.86</v>
          </cell>
        </row>
        <row r="208">
          <cell r="C208" t="str">
            <v>06.01.060</v>
          </cell>
          <cell r="D208" t="str">
            <v>Formas para concreto aparente armado em lajes com chapas de madeira compensada tipo plastificada  de 12mm, inclusive escoramento</v>
          </cell>
          <cell r="E208" t="str">
            <v>m²</v>
          </cell>
          <cell r="H208">
            <v>10.36</v>
          </cell>
          <cell r="I208">
            <v>10.16</v>
          </cell>
          <cell r="K208">
            <v>20.52</v>
          </cell>
        </row>
        <row r="209">
          <cell r="C209" t="str">
            <v>06.01.070</v>
          </cell>
          <cell r="D209" t="str">
            <v>Formas para concreto aparente armado em vigas com chapas de madeira compensada tipo plastificada  de 12mm, inclusive escoramento</v>
          </cell>
          <cell r="E209" t="str">
            <v>m²</v>
          </cell>
          <cell r="H209">
            <v>15.55</v>
          </cell>
          <cell r="I209">
            <v>11.35</v>
          </cell>
          <cell r="K209">
            <v>26.9</v>
          </cell>
        </row>
        <row r="210">
          <cell r="C210" t="str">
            <v>06.01.080</v>
          </cell>
          <cell r="D210" t="str">
            <v>Formas para concreto aparente armado em pilares, com chapas de madeira compensada tipo plastificada  de 12mm, inclusive escoramento</v>
          </cell>
          <cell r="E210" t="str">
            <v>m²</v>
          </cell>
          <cell r="H210">
            <v>16.03</v>
          </cell>
          <cell r="I210">
            <v>10.76</v>
          </cell>
          <cell r="K210">
            <v>26.79</v>
          </cell>
        </row>
        <row r="211">
          <cell r="C211" t="str">
            <v>06.01.090</v>
          </cell>
          <cell r="D211" t="str">
            <v>Formas para concreto aparente armado em qualquer tipo de estrutura, com chapas de madeira compensada tipo plastificada  de 12mm, inclusive escoramento</v>
          </cell>
          <cell r="E211" t="str">
            <v>m²</v>
          </cell>
          <cell r="H211">
            <v>14.96</v>
          </cell>
          <cell r="I211">
            <v>11.01</v>
          </cell>
          <cell r="K211">
            <v>25.97</v>
          </cell>
        </row>
        <row r="212">
          <cell r="C212" t="str">
            <v>06.01.100</v>
          </cell>
          <cell r="D212" t="str">
            <v>Formas para concreto armado em lajes, com chapas de madeira compensada tipo resinada de 12mm, inclusive escoramento</v>
          </cell>
          <cell r="E212" t="str">
            <v>m²</v>
          </cell>
          <cell r="H212">
            <v>7.65</v>
          </cell>
          <cell r="I212">
            <v>10.16</v>
          </cell>
          <cell r="K212">
            <v>17.810000000000002</v>
          </cell>
        </row>
        <row r="213">
          <cell r="C213" t="str">
            <v>06.01.110</v>
          </cell>
          <cell r="D213" t="str">
            <v>Formas para concreto armado em vigas, com chapas de madeira compensada tipo resinada de 12mm, inclusive escoramento</v>
          </cell>
          <cell r="E213" t="str">
            <v>m²</v>
          </cell>
          <cell r="H213">
            <v>11.44</v>
          </cell>
          <cell r="I213">
            <v>11.35</v>
          </cell>
          <cell r="K213">
            <v>22.79</v>
          </cell>
        </row>
        <row r="214">
          <cell r="C214" t="str">
            <v>06.01.120</v>
          </cell>
          <cell r="D214" t="str">
            <v>Formas para concreto armado em pilares, com chapas de madeira compensada tipo resinada de 12mm, inclusive escoramento</v>
          </cell>
          <cell r="E214" t="str">
            <v>m²</v>
          </cell>
          <cell r="H214">
            <v>11.92</v>
          </cell>
          <cell r="I214">
            <v>10.76</v>
          </cell>
          <cell r="K214">
            <v>22.68</v>
          </cell>
        </row>
        <row r="215">
          <cell r="C215" t="str">
            <v>06.01.130</v>
          </cell>
          <cell r="D215" t="str">
            <v>Formas para concreto armado em qualquer tipo de estrutura, com chapas de madeira compensada tipo resinada  de 12mm, inclusive escoramento</v>
          </cell>
          <cell r="E215" t="str">
            <v>m²</v>
          </cell>
          <cell r="H215">
            <v>10.85</v>
          </cell>
          <cell r="I215">
            <v>11.01</v>
          </cell>
          <cell r="K215">
            <v>21.86</v>
          </cell>
        </row>
        <row r="216">
          <cell r="C216" t="str">
            <v>06.02.020</v>
          </cell>
          <cell r="D216" t="str">
            <v>Ferro cortado, dobrado e colocado na forma, em infra-estrutura (CA-50)</v>
          </cell>
          <cell r="E216" t="str">
            <v>Kg</v>
          </cell>
          <cell r="H216">
            <v>1.26</v>
          </cell>
          <cell r="I216">
            <v>0.43</v>
          </cell>
          <cell r="K216">
            <v>1.69</v>
          </cell>
        </row>
        <row r="217">
          <cell r="C217" t="str">
            <v>06.02.030</v>
          </cell>
          <cell r="D217" t="str">
            <v>Ferro cortado, dobrado e colocado na forma, em infra-estrutura (CA-60)</v>
          </cell>
          <cell r="E217" t="str">
            <v>Kg</v>
          </cell>
          <cell r="H217">
            <v>1.42</v>
          </cell>
          <cell r="I217">
            <v>0.43</v>
          </cell>
          <cell r="K217">
            <v>1.8499999999999999</v>
          </cell>
        </row>
        <row r="218">
          <cell r="C218" t="str">
            <v>06.02.050</v>
          </cell>
          <cell r="D218" t="str">
            <v>Ferro cortado, dobrado e colocado na forma, em super-estrutura (CA-50)</v>
          </cell>
          <cell r="E218" t="str">
            <v>Kg</v>
          </cell>
          <cell r="H218">
            <v>1.26</v>
          </cell>
          <cell r="I218">
            <v>0.49</v>
          </cell>
          <cell r="K218">
            <v>1.75</v>
          </cell>
        </row>
        <row r="219">
          <cell r="C219" t="str">
            <v>06.02.060</v>
          </cell>
          <cell r="D219" t="str">
            <v>Ferro cortado, dobrado e colocado na forma, em super-estrutura (CA-60)</v>
          </cell>
          <cell r="E219" t="str">
            <v>Kg</v>
          </cell>
          <cell r="H219">
            <v>1.42</v>
          </cell>
          <cell r="I219">
            <v>0.49</v>
          </cell>
          <cell r="K219">
            <v>1.91</v>
          </cell>
        </row>
        <row r="220">
          <cell r="C220" t="str">
            <v>06.03.010</v>
          </cell>
          <cell r="D220" t="str">
            <v>Concreto não estrutural (1:4:8) para lastros de pisos e fundações, lançado e adensado</v>
          </cell>
          <cell r="E220" t="str">
            <v>m³</v>
          </cell>
          <cell r="H220">
            <v>78.78</v>
          </cell>
          <cell r="I220">
            <v>41.58</v>
          </cell>
          <cell r="K220">
            <v>181.04</v>
          </cell>
        </row>
        <row r="221">
          <cell r="C221" t="str">
            <v>06.03.020</v>
          </cell>
          <cell r="D221" t="str">
            <v>Concreto Estrutural, Fck 11 Mpa, condição B (NBR-12655), lançado sobre o terreno ou em fundações e adensado</v>
          </cell>
          <cell r="E221" t="str">
            <v>m³</v>
          </cell>
          <cell r="H221">
            <v>87.64</v>
          </cell>
          <cell r="I221">
            <v>41.58</v>
          </cell>
          <cell r="K221">
            <v>129.22</v>
          </cell>
        </row>
        <row r="222">
          <cell r="C222" t="str">
            <v>06.03.030</v>
          </cell>
          <cell r="D222" t="str">
            <v>Concreto Estrutural, Fck 13,5 Mpa, condição B (NBR-12655), lançado sobre o terreno ou em fundações e adensado</v>
          </cell>
          <cell r="E222" t="str">
            <v>m³</v>
          </cell>
          <cell r="H222">
            <v>96.92</v>
          </cell>
          <cell r="I222">
            <v>41.58</v>
          </cell>
          <cell r="K222">
            <v>138.5</v>
          </cell>
        </row>
        <row r="223">
          <cell r="C223" t="str">
            <v>06.03.040</v>
          </cell>
          <cell r="D223" t="str">
            <v>Concreto Estrutural, Fck 15 Mpa, condição B (NBR-12655), lançado sobre o terreno ou em fundações e adensado</v>
          </cell>
          <cell r="E223" t="str">
            <v>m³</v>
          </cell>
          <cell r="H223">
            <v>99.16</v>
          </cell>
          <cell r="I223">
            <v>41.58</v>
          </cell>
          <cell r="K223">
            <v>140.74</v>
          </cell>
        </row>
        <row r="224">
          <cell r="C224" t="str">
            <v>06.03.050</v>
          </cell>
          <cell r="D224" t="str">
            <v>Concreto Estrutural, Fck 15 Mpa, condição B (NBR-12655), lançado em estruturas e adensado</v>
          </cell>
          <cell r="E224" t="str">
            <v>m³</v>
          </cell>
          <cell r="H224">
            <v>99.16</v>
          </cell>
          <cell r="I224">
            <v>55.44</v>
          </cell>
          <cell r="K224">
            <v>154.6</v>
          </cell>
        </row>
        <row r="225">
          <cell r="C225" t="str">
            <v>06.03.060</v>
          </cell>
          <cell r="D225" t="str">
            <v>Concreto Estrutural, Fck 18 Mpa, condição B (NBR-12655), lançado sobre o terreno ou em fundações e adensado</v>
          </cell>
          <cell r="E225" t="str">
            <v>m³</v>
          </cell>
          <cell r="H225">
            <v>102.1</v>
          </cell>
          <cell r="I225">
            <v>41.58</v>
          </cell>
          <cell r="K225">
            <v>143.68</v>
          </cell>
        </row>
        <row r="226">
          <cell r="C226" t="str">
            <v>06.03.070</v>
          </cell>
          <cell r="D226" t="str">
            <v>Concreto Estrutural, Fck 18 Mpa, condição B (NBR-12655), lançado em estruturas e adensado</v>
          </cell>
          <cell r="E226" t="str">
            <v>m³</v>
          </cell>
          <cell r="H226">
            <v>102.1</v>
          </cell>
          <cell r="I226">
            <v>55.44</v>
          </cell>
          <cell r="K226">
            <v>157.54</v>
          </cell>
        </row>
        <row r="227">
          <cell r="C227" t="str">
            <v>06.03.080</v>
          </cell>
          <cell r="D227" t="str">
            <v>Concreto Estrutural, Fck 20 Mpa, condição B (NBR-12655), lançado sobre o terreno ou em fundações e adensado</v>
          </cell>
          <cell r="E227" t="str">
            <v>m³</v>
          </cell>
          <cell r="H227">
            <v>104.29</v>
          </cell>
          <cell r="I227">
            <v>41.58</v>
          </cell>
          <cell r="K227">
            <v>145.87</v>
          </cell>
        </row>
        <row r="228">
          <cell r="C228" t="str">
            <v>06.03.090</v>
          </cell>
          <cell r="D228" t="str">
            <v>Concreto Estrutural, Fck 20 Mpa, condição B (NBR-12655), lançado em estruturas e adensado</v>
          </cell>
          <cell r="E228" t="str">
            <v>m³</v>
          </cell>
          <cell r="H228">
            <v>104.29</v>
          </cell>
          <cell r="I228">
            <v>55.44</v>
          </cell>
          <cell r="K228">
            <v>159.73000000000002</v>
          </cell>
        </row>
        <row r="229">
          <cell r="C229" t="str">
            <v>06.03.100</v>
          </cell>
          <cell r="D229" t="str">
            <v>Concreto Armado Pronto, Fck 15 Mpa, condição B (NBR-12655), lançado em fundações e adensado, inclusive forma, escoramento e ferragem</v>
          </cell>
          <cell r="E229" t="str">
            <v>m³</v>
          </cell>
          <cell r="H229">
            <v>236.26</v>
          </cell>
          <cell r="I229">
            <v>127.2</v>
          </cell>
          <cell r="K229">
            <v>363.46</v>
          </cell>
        </row>
        <row r="230">
          <cell r="C230" t="str">
            <v>06.03.110</v>
          </cell>
          <cell r="D230" t="str">
            <v>Concreto Armado Pronto, Fck 15 Mpa, condição B (NBR-12655), lançado em lajes e adensado, inclusive forma, escoramento e ferragem</v>
          </cell>
          <cell r="E230" t="str">
            <v>m³</v>
          </cell>
          <cell r="H230">
            <v>269.2</v>
          </cell>
          <cell r="I230">
            <v>176.94</v>
          </cell>
          <cell r="K230">
            <v>667.1</v>
          </cell>
        </row>
        <row r="231">
          <cell r="C231" t="str">
            <v>06.03.120</v>
          </cell>
          <cell r="D231" t="str">
            <v>Concreto Armado Pronto, Fck 15 Mpa, condição B (NBR-12655), lançado em vigas e adensado, inclusive forma, escoramento e ferragem</v>
          </cell>
          <cell r="E231" t="str">
            <v>m³</v>
          </cell>
          <cell r="H231">
            <v>319.56</v>
          </cell>
          <cell r="I231">
            <v>204.95</v>
          </cell>
          <cell r="K231">
            <v>524.51</v>
          </cell>
        </row>
        <row r="232">
          <cell r="C232" t="str">
            <v>06.03.130</v>
          </cell>
          <cell r="D232" t="str">
            <v>Concreto Armado Pronto, Fck 15 Mpa, condição B (NBR-12655), lançado em pilares e adensado, inclusive forma, escoramento e ferragem</v>
          </cell>
          <cell r="E232" t="str">
            <v>m³</v>
          </cell>
          <cell r="H232">
            <v>366.21</v>
          </cell>
          <cell r="I232">
            <v>236.05</v>
          </cell>
          <cell r="K232">
            <v>602.26</v>
          </cell>
        </row>
        <row r="233">
          <cell r="C233" t="str">
            <v>06.03.140</v>
          </cell>
          <cell r="D233" t="str">
            <v>Concreto Armado Pronto, Fck 25 Mpa, condição B (NBR-12655), lançado em qualquer tipo de estrutura e adensado, inclusive forma, escoramento e ferragem</v>
          </cell>
          <cell r="E233" t="str">
            <v>m³</v>
          </cell>
          <cell r="H233">
            <v>311.18</v>
          </cell>
          <cell r="I233">
            <v>209.51</v>
          </cell>
          <cell r="K233">
            <v>520.69000000000005</v>
          </cell>
        </row>
        <row r="234">
          <cell r="C234" t="str">
            <v>06.03.150</v>
          </cell>
          <cell r="D234" t="str">
            <v>Concreto aparente armado pronto, Fck 15 Mpa condição B (NBR-12655), lançado em qualquer tipo de estrutura e adensado, inclusive forma, escoramento e ferragem</v>
          </cell>
          <cell r="E234" t="str">
            <v>m³</v>
          </cell>
          <cell r="H234">
            <v>278.41000000000003</v>
          </cell>
          <cell r="I234">
            <v>186.18</v>
          </cell>
          <cell r="K234">
            <v>464.59000000000003</v>
          </cell>
        </row>
        <row r="235">
          <cell r="C235" t="str">
            <v>06.03.160</v>
          </cell>
          <cell r="D235" t="str">
            <v>Concreto aparente armado pronto, Fck 15 Mpa condição B (NBR-12655), lançado em vigas e adensado, inclusive forma, escoramento e ferragem</v>
          </cell>
          <cell r="E235" t="str">
            <v>m³</v>
          </cell>
          <cell r="H235">
            <v>361.57</v>
          </cell>
          <cell r="I235">
            <v>216.36</v>
          </cell>
          <cell r="K235">
            <v>577.93000000000006</v>
          </cell>
        </row>
        <row r="236">
          <cell r="C236" t="str">
            <v>06.03.170</v>
          </cell>
          <cell r="D236" t="str">
            <v>Concreto aparente armado pronto, Fck 15 Mpa condição B (NBR-12655), lançado em pilares e adensado, inclusive forma, escoramento e ferragem</v>
          </cell>
          <cell r="E236" t="str">
            <v>m³</v>
          </cell>
          <cell r="H236">
            <v>432.45</v>
          </cell>
          <cell r="I236">
            <v>250.15</v>
          </cell>
          <cell r="K236">
            <v>682.6</v>
          </cell>
        </row>
        <row r="237">
          <cell r="C237" t="str">
            <v>06.03.180</v>
          </cell>
          <cell r="D237" t="str">
            <v>Concreto aparente armado pronto, Fck 15 Mpa condição B (NBR-12655), lançado em qualquer tipo de estrutura e adensado, inclusive forma, escoramento e ferragem</v>
          </cell>
          <cell r="E237" t="str">
            <v>m³</v>
          </cell>
          <cell r="H237">
            <v>366.9</v>
          </cell>
          <cell r="I237">
            <v>221.52</v>
          </cell>
          <cell r="K237">
            <v>588.41999999999996</v>
          </cell>
        </row>
        <row r="238">
          <cell r="C238" t="str">
            <v>06.04.010</v>
          </cell>
          <cell r="D238" t="str">
            <v>Concreto pré-misturado em usina, Fck 15 Mpa fornecido, lançado em fundações e adensado</v>
          </cell>
          <cell r="E238" t="str">
            <v>m³</v>
          </cell>
          <cell r="H238">
            <v>109</v>
          </cell>
          <cell r="I238">
            <v>23.1</v>
          </cell>
          <cell r="K238">
            <v>132.1</v>
          </cell>
        </row>
        <row r="239">
          <cell r="C239" t="str">
            <v>06.04.020</v>
          </cell>
          <cell r="D239" t="str">
            <v>Concreto pré-misturado em usina, Fck 15 Mpa fornecido, lançado em estruturas e adensado</v>
          </cell>
          <cell r="E239" t="str">
            <v>m³</v>
          </cell>
          <cell r="H239">
            <v>109</v>
          </cell>
          <cell r="I239">
            <v>36.96</v>
          </cell>
          <cell r="K239">
            <v>145.96</v>
          </cell>
        </row>
        <row r="240">
          <cell r="C240" t="str">
            <v>06.04.030</v>
          </cell>
          <cell r="D240" t="str">
            <v>Concreto pré-misturado em usina, Fck 18 Mpa fornecido, lançado em fundações e adensado</v>
          </cell>
          <cell r="E240" t="str">
            <v>m³</v>
          </cell>
          <cell r="H240">
            <v>116</v>
          </cell>
          <cell r="I240">
            <v>23.1</v>
          </cell>
          <cell r="K240">
            <v>139.1</v>
          </cell>
        </row>
        <row r="241">
          <cell r="C241" t="str">
            <v>06.04.040</v>
          </cell>
          <cell r="D241" t="str">
            <v>Concreto pré-misturado em usina, Fck 18 Mpa fornecido, lançado em estruturas e adensado</v>
          </cell>
          <cell r="E241" t="str">
            <v>m³</v>
          </cell>
          <cell r="H241">
            <v>116</v>
          </cell>
          <cell r="I241">
            <v>36.96</v>
          </cell>
          <cell r="K241">
            <v>152.96</v>
          </cell>
        </row>
        <row r="242">
          <cell r="C242" t="str">
            <v>06.04.050</v>
          </cell>
          <cell r="D242" t="str">
            <v>Concreto pré-misturado em usina, Fck 20 Mpa fornecido, lançado em fundações e adensado</v>
          </cell>
          <cell r="E242" t="str">
            <v>m³</v>
          </cell>
          <cell r="H242">
            <v>119</v>
          </cell>
          <cell r="I242">
            <v>23.1</v>
          </cell>
          <cell r="K242">
            <v>142.1</v>
          </cell>
        </row>
        <row r="243">
          <cell r="C243" t="str">
            <v>06.04.060</v>
          </cell>
          <cell r="D243" t="str">
            <v>Concreto pré-misturado em usina, Fck 20 Mpa fornecido, lançado em estruturas e adensado</v>
          </cell>
          <cell r="E243" t="str">
            <v>m³</v>
          </cell>
          <cell r="H243">
            <v>119</v>
          </cell>
          <cell r="I243">
            <v>36.96</v>
          </cell>
          <cell r="K243">
            <v>155.96</v>
          </cell>
        </row>
        <row r="244">
          <cell r="C244" t="str">
            <v>06.04.070</v>
          </cell>
          <cell r="D244" t="str">
            <v>Concreto pré-misturado em usina, Fck 25 Mpa fornecido, lançado em fundações e adensado</v>
          </cell>
          <cell r="E244" t="str">
            <v>m³</v>
          </cell>
          <cell r="H244">
            <v>125</v>
          </cell>
          <cell r="I244">
            <v>23.1</v>
          </cell>
          <cell r="K244">
            <v>148.1</v>
          </cell>
        </row>
        <row r="245">
          <cell r="C245" t="str">
            <v>06.04.080</v>
          </cell>
          <cell r="D245" t="str">
            <v>Concreto pré-misturado em usina, Fck 25 Mpa fornecido, lançado em estruturas e adensado</v>
          </cell>
          <cell r="E245" t="str">
            <v>m³</v>
          </cell>
          <cell r="H245">
            <v>125</v>
          </cell>
          <cell r="I245">
            <v>36.96</v>
          </cell>
          <cell r="K245">
            <v>161.96</v>
          </cell>
        </row>
        <row r="246">
          <cell r="C246" t="str">
            <v>06.04.090</v>
          </cell>
          <cell r="D246" t="str">
            <v>Concreto pré-misturado em usina, Fck 30 Mpa fornecido, lançado em fundações e adensado</v>
          </cell>
          <cell r="E246" t="str">
            <v>m³</v>
          </cell>
          <cell r="H246">
            <v>131</v>
          </cell>
          <cell r="I246">
            <v>23.1</v>
          </cell>
          <cell r="K246">
            <v>154.1</v>
          </cell>
        </row>
        <row r="247">
          <cell r="C247" t="str">
            <v>06.04.100</v>
          </cell>
          <cell r="D247" t="str">
            <v>Concreto pré-misturado em usina, Fck 30 Mpa fornecido, lançado em estruturas e adensado</v>
          </cell>
          <cell r="E247" t="str">
            <v>m³</v>
          </cell>
          <cell r="H247">
            <v>131</v>
          </cell>
          <cell r="I247">
            <v>36.96</v>
          </cell>
          <cell r="K247">
            <v>167.96</v>
          </cell>
        </row>
        <row r="248">
          <cell r="C248" t="str">
            <v>06.04.110</v>
          </cell>
          <cell r="D248" t="str">
            <v>Concreto pré-misturado em usina, Fck 33 Mpa fornecido, lançado em fundações e adensado</v>
          </cell>
          <cell r="E248" t="str">
            <v>m³</v>
          </cell>
          <cell r="H248">
            <v>135</v>
          </cell>
          <cell r="I248">
            <v>23.1</v>
          </cell>
          <cell r="K248">
            <v>158.1</v>
          </cell>
        </row>
        <row r="249">
          <cell r="C249" t="str">
            <v>06.04.120</v>
          </cell>
          <cell r="D249" t="str">
            <v>Concreto pré-misturado em usina, Fck 33 Mpa fornecido, lançado em estruturas e adensado</v>
          </cell>
          <cell r="E249" t="str">
            <v>m³</v>
          </cell>
          <cell r="H249">
            <v>135</v>
          </cell>
          <cell r="I249">
            <v>36.96</v>
          </cell>
          <cell r="K249">
            <v>171.96</v>
          </cell>
        </row>
        <row r="250">
          <cell r="C250" t="str">
            <v>06.05.010</v>
          </cell>
          <cell r="D250" t="str">
            <v>Concreto ciclópico com 70 por cento de concreto 1:3:5 e 30 por cento de rachão aplicado</v>
          </cell>
          <cell r="E250" t="str">
            <v>m³</v>
          </cell>
          <cell r="H250">
            <v>64.040000000000006</v>
          </cell>
          <cell r="I250">
            <v>41.58</v>
          </cell>
          <cell r="K250">
            <v>105.62</v>
          </cell>
        </row>
        <row r="251">
          <cell r="C251" t="str">
            <v>06.06.010</v>
          </cell>
          <cell r="D251" t="str">
            <v>Aplicação de adesivo epóxico tipo Sikadur 32 ou similar</v>
          </cell>
          <cell r="E251" t="str">
            <v>m²</v>
          </cell>
          <cell r="H251">
            <v>36.6</v>
          </cell>
          <cell r="I251">
            <v>2.31</v>
          </cell>
          <cell r="K251">
            <v>38.910000000000004</v>
          </cell>
        </row>
        <row r="252">
          <cell r="C252" t="str">
            <v>06.07.010</v>
          </cell>
          <cell r="D252" t="str">
            <v>Laje pré-moldada para piso com vão normal, inclusive capeamento e escoramento</v>
          </cell>
          <cell r="E252" t="str">
            <v>m²</v>
          </cell>
          <cell r="H252">
            <v>16.3</v>
          </cell>
          <cell r="I252">
            <v>8.6199999999999992</v>
          </cell>
          <cell r="K252">
            <v>24.92</v>
          </cell>
        </row>
        <row r="253">
          <cell r="C253" t="str">
            <v>06.07.020</v>
          </cell>
          <cell r="D253" t="str">
            <v>Laje pré-moldada para forro com vão normal, inclusive capeamento e escoramento</v>
          </cell>
          <cell r="E253" t="str">
            <v>m²</v>
          </cell>
          <cell r="H253">
            <v>15.97</v>
          </cell>
          <cell r="I253">
            <v>8.6199999999999992</v>
          </cell>
          <cell r="K253">
            <v>24.59</v>
          </cell>
        </row>
        <row r="254">
          <cell r="C254" t="str">
            <v>07.01.005</v>
          </cell>
          <cell r="D254" t="str">
            <v>Alvenaria em pedra rachão assentada e rejuntada com argamassa de cimento e areia no traço 1:6</v>
          </cell>
          <cell r="E254" t="str">
            <v>m³</v>
          </cell>
          <cell r="H254">
            <v>44.56</v>
          </cell>
          <cell r="I254">
            <v>44.66</v>
          </cell>
          <cell r="K254">
            <v>89.22</v>
          </cell>
        </row>
        <row r="255">
          <cell r="C255" t="str">
            <v>07.01.010</v>
          </cell>
          <cell r="D255" t="str">
            <v>Alvenaria em pedra rachão assentada e rejuntada com argamassa de cimento e areia no traço 1:8</v>
          </cell>
          <cell r="E255" t="str">
            <v>m³</v>
          </cell>
          <cell r="H255">
            <v>40.72</v>
          </cell>
          <cell r="I255">
            <v>44.66</v>
          </cell>
          <cell r="K255">
            <v>85.38</v>
          </cell>
        </row>
        <row r="256">
          <cell r="C256" t="str">
            <v>07.01.020</v>
          </cell>
          <cell r="D256" t="str">
            <v>Alvenaria em pedra rachão assentada e rejuntada com argamassa de cimento e areia no traço 1:10</v>
          </cell>
          <cell r="E256" t="str">
            <v>m³</v>
          </cell>
          <cell r="H256">
            <v>39.11</v>
          </cell>
          <cell r="I256">
            <v>44.66</v>
          </cell>
          <cell r="K256">
            <v>83.77</v>
          </cell>
        </row>
        <row r="257">
          <cell r="C257" t="str">
            <v>07.01.030</v>
          </cell>
          <cell r="D257" t="str">
            <v>Enrocamento de pedra ciclópica jogada ao talude, com mão de obra auxiliar de transporte até 10 metros</v>
          </cell>
          <cell r="E257" t="str">
            <v>m³</v>
          </cell>
          <cell r="H257">
            <v>20</v>
          </cell>
          <cell r="I257">
            <v>8.2200000000000006</v>
          </cell>
          <cell r="K257">
            <v>28.22</v>
          </cell>
        </row>
        <row r="258">
          <cell r="C258" t="str">
            <v>07.01.035</v>
          </cell>
          <cell r="D258" t="str">
            <v>Alvenaria de tijolos maciços prensados, assentados e rejuntados com argamassa de cimento e areia no traço 1:6 - 1/2 vez</v>
          </cell>
          <cell r="E258" t="str">
            <v>m²</v>
          </cell>
          <cell r="H258">
            <v>12.39</v>
          </cell>
          <cell r="I258">
            <v>7.7</v>
          </cell>
          <cell r="K258">
            <v>20.09</v>
          </cell>
        </row>
        <row r="259">
          <cell r="C259" t="str">
            <v>07.01.040</v>
          </cell>
          <cell r="D259" t="str">
            <v>Alvenaria de tijolos maciços prensados, assentados e rejuntados com argamassa de cimento e areia no traço 1:8 - 1/2 vez</v>
          </cell>
          <cell r="E259" t="str">
            <v>m²</v>
          </cell>
          <cell r="H259">
            <v>12.05</v>
          </cell>
          <cell r="I259">
            <v>7.7</v>
          </cell>
          <cell r="K259">
            <v>19.75</v>
          </cell>
        </row>
        <row r="260">
          <cell r="C260" t="str">
            <v>07.01.050</v>
          </cell>
          <cell r="D260" t="str">
            <v>Alvenaria de tijolos maciços prensados, assentados e rejuntados com argamassa de cimento e areia no traço 1:10 - 1/2 vez</v>
          </cell>
          <cell r="E260" t="str">
            <v>m²</v>
          </cell>
          <cell r="H260">
            <v>11.92</v>
          </cell>
          <cell r="I260">
            <v>7.7</v>
          </cell>
          <cell r="K260">
            <v>19.62</v>
          </cell>
        </row>
        <row r="261">
          <cell r="C261" t="str">
            <v>07.01.055</v>
          </cell>
          <cell r="D261" t="str">
            <v>Alvenaria de tijolos maciços prensados, assentados e rejuntados com argamassa de cimento e areia no traço 1:6 - 1 vez</v>
          </cell>
          <cell r="E261" t="str">
            <v>m²</v>
          </cell>
          <cell r="H261">
            <v>25.06</v>
          </cell>
          <cell r="I261">
            <v>12.26</v>
          </cell>
          <cell r="K261">
            <v>37.32</v>
          </cell>
        </row>
        <row r="262">
          <cell r="C262" t="str">
            <v>07.01.060</v>
          </cell>
          <cell r="D262" t="str">
            <v>Alvenaria de tijolos maciços prensados, assentados e rejuntados com argamassa de cimento e areia no traço 1:10 - 1 vez</v>
          </cell>
          <cell r="E262" t="str">
            <v>m²</v>
          </cell>
          <cell r="H262">
            <v>23.87</v>
          </cell>
          <cell r="I262">
            <v>12.26</v>
          </cell>
          <cell r="K262">
            <v>36.130000000000003</v>
          </cell>
        </row>
        <row r="263">
          <cell r="C263" t="str">
            <v>07.01.070</v>
          </cell>
          <cell r="D263" t="str">
            <v>Alvenaria de tijolos maciços prensados, assentados e rejuntados com argamassa de cimento e areia no traço 1:12 - 1 vez</v>
          </cell>
          <cell r="E263" t="str">
            <v>m²</v>
          </cell>
          <cell r="H263">
            <v>23.63</v>
          </cell>
          <cell r="I263">
            <v>12.26</v>
          </cell>
          <cell r="K263">
            <v>35.89</v>
          </cell>
        </row>
        <row r="264">
          <cell r="C264" t="str">
            <v>07.01.075</v>
          </cell>
          <cell r="D264" t="str">
            <v>Alvenaria de tijolos aparentes de 2 furos, assentados e rejuntados com argamassa de cimento e areia no traço 1:6 - 1/2 vez</v>
          </cell>
          <cell r="E264" t="str">
            <v>m²</v>
          </cell>
          <cell r="H264">
            <v>10.72</v>
          </cell>
          <cell r="I264">
            <v>14.86</v>
          </cell>
          <cell r="K264">
            <v>25.58</v>
          </cell>
        </row>
        <row r="265">
          <cell r="C265" t="str">
            <v>07.01.080</v>
          </cell>
          <cell r="D265" t="str">
            <v>Alvenaria de tijolos aparentes de 2 furos, assentados e rejuntados com argamassa de cimento e areia no traço 1:8 - 1/2 vez</v>
          </cell>
          <cell r="E265" t="str">
            <v>m²</v>
          </cell>
          <cell r="H265">
            <v>10.37</v>
          </cell>
          <cell r="I265">
            <v>14.86</v>
          </cell>
          <cell r="K265">
            <v>25.229999999999997</v>
          </cell>
        </row>
        <row r="266">
          <cell r="C266" t="str">
            <v>07.01.090</v>
          </cell>
          <cell r="D266" t="str">
            <v>Alvenaria de tijolos aparentes de 2 furos, assentados e rejuntados com argamassa de cimento e areia no traço 1:10 - 1/2 vez</v>
          </cell>
          <cell r="E266" t="str">
            <v>m²</v>
          </cell>
          <cell r="H266">
            <v>10.220000000000001</v>
          </cell>
          <cell r="I266">
            <v>14.86</v>
          </cell>
          <cell r="K266">
            <v>25.08</v>
          </cell>
        </row>
        <row r="267">
          <cell r="C267" t="str">
            <v>07.01.095</v>
          </cell>
          <cell r="D267" t="str">
            <v>Alvenaria de tijolos de 6 furos, assentados e rejuntados com argamassa de cimento e areia no traço 1:6 - 1/2 vez</v>
          </cell>
          <cell r="E267" t="str">
            <v>m²</v>
          </cell>
          <cell r="H267">
            <v>4.5999999999999996</v>
          </cell>
          <cell r="I267">
            <v>5.85</v>
          </cell>
          <cell r="K267">
            <v>15.68</v>
          </cell>
        </row>
        <row r="268">
          <cell r="C268" t="str">
            <v>07.01.100</v>
          </cell>
          <cell r="D268" t="str">
            <v>Alvenaria de tijolos de 6 furos, assentados e rejuntados com argamassa de cimento e areia no traço 1:8 - 1/2 vez</v>
          </cell>
          <cell r="E268" t="str">
            <v>m²</v>
          </cell>
          <cell r="H268">
            <v>4.37</v>
          </cell>
          <cell r="I268">
            <v>5.85</v>
          </cell>
          <cell r="K268">
            <v>10.219999999999999</v>
          </cell>
        </row>
        <row r="269">
          <cell r="C269" t="str">
            <v>07.01.110</v>
          </cell>
          <cell r="D269" t="str">
            <v>Alvenaria de tijolos de 6 furos, assentados e rejuntados com argamassa de cimento e areia no traço 1:10 - 1/2 vez</v>
          </cell>
          <cell r="E269" t="str">
            <v>m²</v>
          </cell>
          <cell r="H269">
            <v>4.29</v>
          </cell>
          <cell r="I269">
            <v>5.85</v>
          </cell>
          <cell r="K269">
            <v>10.14</v>
          </cell>
        </row>
        <row r="270">
          <cell r="C270" t="str">
            <v>07.01.120</v>
          </cell>
          <cell r="D270" t="str">
            <v>Alvenaria de tijolos de 6 furos, assentados e rejuntados com argamassa de cimento e areia no traço 1:12 - 1/2 vez</v>
          </cell>
          <cell r="E270" t="str">
            <v>m²</v>
          </cell>
          <cell r="H270">
            <v>4.22</v>
          </cell>
          <cell r="I270">
            <v>5.85</v>
          </cell>
          <cell r="K270">
            <v>10.07</v>
          </cell>
        </row>
        <row r="271">
          <cell r="C271" t="str">
            <v>07.01.125</v>
          </cell>
          <cell r="D271" t="str">
            <v>Alvenaria de tijolos de 6 furos, assentados e rejuntados com argamassa de cimento e areia no traço 1:6 - 1 vez</v>
          </cell>
          <cell r="E271" t="str">
            <v>m²</v>
          </cell>
          <cell r="H271">
            <v>10.68</v>
          </cell>
          <cell r="I271">
            <v>9.1199999999999992</v>
          </cell>
          <cell r="K271">
            <v>30.62</v>
          </cell>
        </row>
        <row r="272">
          <cell r="C272" t="str">
            <v>07.01.130</v>
          </cell>
          <cell r="D272" t="str">
            <v>Alvenaria de tijolos de 6 furos, assentados e rejuntados com argamassa de cimento e areia no traço 1:8 - 1 vez</v>
          </cell>
          <cell r="E272" t="str">
            <v>m²</v>
          </cell>
          <cell r="H272">
            <v>9.99</v>
          </cell>
          <cell r="I272">
            <v>9.1199999999999992</v>
          </cell>
          <cell r="K272">
            <v>19.11</v>
          </cell>
        </row>
        <row r="273">
          <cell r="C273" t="str">
            <v>07.01.140</v>
          </cell>
          <cell r="D273" t="str">
            <v>Alvenaria de tijolos de 6 furos, assentados e rejuntados com argamassa de cimento e areia no traço 1:10 - 1 vez</v>
          </cell>
          <cell r="E273" t="str">
            <v>m²</v>
          </cell>
          <cell r="H273">
            <v>9.7200000000000006</v>
          </cell>
          <cell r="I273">
            <v>9.1199999999999992</v>
          </cell>
          <cell r="K273">
            <v>18.84</v>
          </cell>
        </row>
        <row r="274">
          <cell r="C274" t="str">
            <v>07.01.150</v>
          </cell>
          <cell r="D274" t="str">
            <v>Alvenaria de tijolos de 6 furos, assentados e rejuntados com argamassa de cimento e areia no traço 1:12 - 1 vez</v>
          </cell>
          <cell r="E274" t="str">
            <v>m²</v>
          </cell>
          <cell r="H274">
            <v>9.5299999999999994</v>
          </cell>
          <cell r="I274">
            <v>9.1199999999999992</v>
          </cell>
          <cell r="K274">
            <v>18.649999999999999</v>
          </cell>
        </row>
        <row r="275">
          <cell r="C275" t="str">
            <v>07.01.155</v>
          </cell>
          <cell r="D275" t="str">
            <v>Alvenaria de tijolos de 8 furos, assentados e rejuntados com argamassa de cimento e areia no traço 1:6 - 1/2 vez</v>
          </cell>
          <cell r="E275" t="str">
            <v>m²</v>
          </cell>
          <cell r="H275">
            <v>3.63</v>
          </cell>
          <cell r="I275">
            <v>5.39</v>
          </cell>
          <cell r="K275">
            <v>9.02</v>
          </cell>
        </row>
        <row r="276">
          <cell r="C276" t="str">
            <v>07.01.160</v>
          </cell>
          <cell r="D276" t="str">
            <v>Alvenaria de tijolos de 8 furos, assentados e rejuntados com argamassa de cimento e areia no traço 1:8 - 1/2 vez</v>
          </cell>
          <cell r="E276" t="str">
            <v>m²</v>
          </cell>
          <cell r="H276">
            <v>3.48</v>
          </cell>
          <cell r="I276">
            <v>5.39</v>
          </cell>
          <cell r="K276">
            <v>8.8699999999999992</v>
          </cell>
        </row>
        <row r="277">
          <cell r="C277" t="str">
            <v>07.01.170</v>
          </cell>
          <cell r="D277" t="str">
            <v>Alvenaria de tijolos de 8 furos, assentados e rejuntados com argamassa de cimento e areia no traço 1:10 - 1/2 vez</v>
          </cell>
          <cell r="E277" t="str">
            <v>m²</v>
          </cell>
          <cell r="H277">
            <v>3.41</v>
          </cell>
          <cell r="I277">
            <v>5.39</v>
          </cell>
          <cell r="K277">
            <v>8.8000000000000007</v>
          </cell>
        </row>
        <row r="278">
          <cell r="C278" t="str">
            <v>07.01.180</v>
          </cell>
          <cell r="D278" t="str">
            <v>Alvenaria de tijolos de 8 furos, assentados e rejuntados com argamassa de cimento e areia no traço 1:12 - 1/2 vez</v>
          </cell>
          <cell r="E278" t="str">
            <v>m²</v>
          </cell>
          <cell r="H278">
            <v>3.38</v>
          </cell>
          <cell r="I278">
            <v>5.39</v>
          </cell>
          <cell r="K278">
            <v>8.77</v>
          </cell>
        </row>
        <row r="279">
          <cell r="C279" t="str">
            <v>07.01.185</v>
          </cell>
          <cell r="D279" t="str">
            <v>Alvenaria de tijolos de 8 furos, assentados e rejuntados com argamassa de cimento e areia no traço 1:6 - 1vez</v>
          </cell>
          <cell r="E279" t="str">
            <v>m²</v>
          </cell>
          <cell r="H279">
            <v>8.65</v>
          </cell>
          <cell r="I279">
            <v>8.66</v>
          </cell>
          <cell r="K279">
            <v>17.310000000000002</v>
          </cell>
        </row>
        <row r="280">
          <cell r="C280" t="str">
            <v>07.01.190</v>
          </cell>
          <cell r="D280" t="str">
            <v>Alvenaria de tijolos de 8 furos, assentados e rejuntados com argamassa de cimento e areia no traço 1:8 - 1 vez</v>
          </cell>
          <cell r="E280" t="str">
            <v>m²</v>
          </cell>
          <cell r="H280">
            <v>8.08</v>
          </cell>
          <cell r="I280">
            <v>8.66</v>
          </cell>
          <cell r="K280">
            <v>16.740000000000002</v>
          </cell>
        </row>
        <row r="281">
          <cell r="C281" t="str">
            <v>07.01.200</v>
          </cell>
          <cell r="D281" t="str">
            <v>Alvenaria de tijolos de 8 furos, assentados e rejuntados com argamassa de cimento e areia no traço 1:10 - 1 vez</v>
          </cell>
          <cell r="E281" t="str">
            <v>m²</v>
          </cell>
          <cell r="H281">
            <v>7.85</v>
          </cell>
          <cell r="I281">
            <v>8.66</v>
          </cell>
          <cell r="K281">
            <v>16.509999999999998</v>
          </cell>
        </row>
        <row r="282">
          <cell r="C282" t="str">
            <v>07.01.210</v>
          </cell>
          <cell r="D282" t="str">
            <v>Alvenaria de tijolos de 8 furos, assentados e rejuntados com argamassa de cimento e areia no traço 1:12 - 1 vez</v>
          </cell>
          <cell r="E282" t="str">
            <v>m²</v>
          </cell>
          <cell r="H282">
            <v>7.7</v>
          </cell>
          <cell r="I282">
            <v>8.66</v>
          </cell>
          <cell r="K282">
            <v>16.36</v>
          </cell>
        </row>
        <row r="283">
          <cell r="C283" t="str">
            <v>07.01.215</v>
          </cell>
          <cell r="D283" t="str">
            <v>Alvenaria de blocos de concreto, dimensões (10x20x40cm), assentados e rejuntados com argamassa de cimento e areia no traço 1:6 - 1/2 vez</v>
          </cell>
          <cell r="E283" t="str">
            <v>m²</v>
          </cell>
          <cell r="H283">
            <v>6.59</v>
          </cell>
          <cell r="I283">
            <v>4.16</v>
          </cell>
          <cell r="K283">
            <v>10.75</v>
          </cell>
        </row>
        <row r="284">
          <cell r="C284" t="str">
            <v>07.01.220</v>
          </cell>
          <cell r="D284" t="str">
            <v>Alvenaria de blocos de concreto, dimensões (10x20x40cm), assentados e rejuntados com argamassa de cimento e areia no traço 1:8 - 1/2 vez</v>
          </cell>
          <cell r="E284" t="str">
            <v>m²</v>
          </cell>
          <cell r="H284">
            <v>6.45</v>
          </cell>
          <cell r="I284">
            <v>4.16</v>
          </cell>
          <cell r="K284">
            <v>10.61</v>
          </cell>
        </row>
        <row r="285">
          <cell r="C285" t="str">
            <v>07.01.225</v>
          </cell>
          <cell r="D285" t="str">
            <v>Alvenaria de blocos de concreto, dimensões (20x20x40cm), assentados e rejuntados com argamassa de cimento e areia no traço 1:6 - 1 vez</v>
          </cell>
          <cell r="E285" t="str">
            <v>m²</v>
          </cell>
          <cell r="H285">
            <v>14.73</v>
          </cell>
          <cell r="I285">
            <v>4.93</v>
          </cell>
          <cell r="K285">
            <v>19.66</v>
          </cell>
        </row>
        <row r="286">
          <cell r="C286" t="str">
            <v>07.01.230</v>
          </cell>
          <cell r="D286" t="str">
            <v>Alvenaria de blocos de concreto, dimensões (20x20x40cm), assentados e rejuntados com argamassa de cimento e areia no traço 1:8 - 1 vez</v>
          </cell>
          <cell r="E286" t="str">
            <v>m²</v>
          </cell>
          <cell r="H286">
            <v>14.45</v>
          </cell>
          <cell r="I286">
            <v>4.93</v>
          </cell>
          <cell r="K286">
            <v>19.38</v>
          </cell>
        </row>
        <row r="287">
          <cell r="C287" t="str">
            <v>07.01.235</v>
          </cell>
          <cell r="D287" t="str">
            <v>Alvenaria aparente de blocos de concreto, dimensões (10x20x40cm), assentados e rejuntados com argamassa de cimento e areia no traço 1:6 - 1/2 vez</v>
          </cell>
          <cell r="E287" t="str">
            <v>m²</v>
          </cell>
          <cell r="H287">
            <v>6.77</v>
          </cell>
          <cell r="I287">
            <v>5.46</v>
          </cell>
          <cell r="K287">
            <v>12.23</v>
          </cell>
        </row>
        <row r="288">
          <cell r="C288" t="str">
            <v>07.01.240</v>
          </cell>
          <cell r="D288" t="str">
            <v>Alvenaria aparente de blocos de concreto, dimensões (10x20x40cm), assentados e rejuntados com argamassa de cimento e areia no traço 1:8 - 1/2 vez</v>
          </cell>
          <cell r="E288" t="str">
            <v>m²</v>
          </cell>
          <cell r="H288">
            <v>6.45</v>
          </cell>
          <cell r="I288">
            <v>5.46</v>
          </cell>
          <cell r="K288">
            <v>11.91</v>
          </cell>
        </row>
        <row r="289">
          <cell r="C289" t="str">
            <v>07.01.245</v>
          </cell>
          <cell r="D289" t="str">
            <v>Alvenaria aparente de blocos de concreto, dimensões (20x20x40cm), assentados e rejuntados com argamassa de cimento e areia no traço 1:6 - 1 vez</v>
          </cell>
          <cell r="E289" t="str">
            <v>m²</v>
          </cell>
          <cell r="H289">
            <v>14.73</v>
          </cell>
          <cell r="I289">
            <v>6.35</v>
          </cell>
          <cell r="K289">
            <v>21.08</v>
          </cell>
        </row>
        <row r="290">
          <cell r="C290" t="str">
            <v>07.01.250</v>
          </cell>
          <cell r="D290" t="str">
            <v>Alvenaria aparente de blocos de concreto, dimensões (20x20x40cm), assentados e rejuntados com argamassa de cimento e areia no traço 1:8 - 1 vez</v>
          </cell>
          <cell r="E290" t="str">
            <v>m²</v>
          </cell>
          <cell r="H290">
            <v>14.45</v>
          </cell>
          <cell r="I290">
            <v>6.35</v>
          </cell>
          <cell r="K290">
            <v>20.799999999999997</v>
          </cell>
        </row>
        <row r="291">
          <cell r="C291" t="str">
            <v>07.02.010</v>
          </cell>
          <cell r="D291" t="str">
            <v>Cobogós de cimento prensado</v>
          </cell>
          <cell r="E291" t="str">
            <v>m²</v>
          </cell>
          <cell r="H291">
            <v>16.079999999999998</v>
          </cell>
          <cell r="I291">
            <v>6.75</v>
          </cell>
          <cell r="K291">
            <v>22.83</v>
          </cell>
        </row>
        <row r="292">
          <cell r="C292" t="str">
            <v>07.02.020</v>
          </cell>
          <cell r="D292" t="str">
            <v>Cobogós cerâmicos</v>
          </cell>
          <cell r="E292" t="str">
            <v>m²</v>
          </cell>
          <cell r="H292">
            <v>7.48</v>
          </cell>
          <cell r="I292">
            <v>6.75</v>
          </cell>
          <cell r="K292">
            <v>14.23</v>
          </cell>
        </row>
        <row r="293">
          <cell r="C293" t="str">
            <v>07.03.010</v>
          </cell>
          <cell r="D293" t="str">
            <v>Muro com embasamento de 50cm e altura da alvenaria de elevação de 1,6m, com colunas espaçadas de 3 em 3 metros, inclusive chapisco, massa única e caiação, e ainda escavação, reaterro, remoção de material escavado e concreto magro</v>
          </cell>
          <cell r="E293" t="str">
            <v>m</v>
          </cell>
          <cell r="H293">
            <v>19.75</v>
          </cell>
          <cell r="I293">
            <v>41.15</v>
          </cell>
          <cell r="K293">
            <v>60.9</v>
          </cell>
        </row>
        <row r="294">
          <cell r="C294" t="str">
            <v>07.03.020</v>
          </cell>
          <cell r="D294" t="str">
            <v>Muro com embasamento de 50cm e altura da alvenaria de elevação de 1,8m, com colunas espaçadas de 3 em 3 metros, inclusive chapisco, massa única e caiação, e ainda escavação, reaterro, remoção de material escavado e concreto magro</v>
          </cell>
          <cell r="E294" t="str">
            <v>m</v>
          </cell>
          <cell r="H294">
            <v>21.27</v>
          </cell>
          <cell r="I294">
            <v>45.29</v>
          </cell>
          <cell r="K294">
            <v>66.56</v>
          </cell>
        </row>
        <row r="295">
          <cell r="C295" t="str">
            <v>07.03.030</v>
          </cell>
          <cell r="D295" t="str">
            <v>Muro com embasamento de 30cm e altura de 1,5m, em cobogós de concreto, com colunas em alvenaria espaçadas de 3 em 3 metros revestidas e caiadas, e ainda escavação, reaterro, remoção do material escavado e concreto magro</v>
          </cell>
          <cell r="E295" t="str">
            <v>m</v>
          </cell>
          <cell r="H295">
            <v>29.57</v>
          </cell>
          <cell r="I295">
            <v>16.829999999999998</v>
          </cell>
          <cell r="K295">
            <v>46.4</v>
          </cell>
        </row>
        <row r="296">
          <cell r="C296" t="str">
            <v>07.04.010</v>
          </cell>
          <cell r="D296" t="str">
            <v>Fornecimento e assentamento de divisória em perfis de alumínio, tipo AL 1, Eucatex ou similar, sem porta</v>
          </cell>
          <cell r="E296" t="str">
            <v>m²</v>
          </cell>
          <cell r="H296">
            <v>26</v>
          </cell>
          <cell r="I296">
            <v>1.7</v>
          </cell>
          <cell r="K296">
            <v>27.7</v>
          </cell>
        </row>
        <row r="297">
          <cell r="C297" t="str">
            <v>07.04.020</v>
          </cell>
          <cell r="D297" t="str">
            <v>Fornecimento e assentamento de divisória em perfis de alumínio, tipo AL 4, Eucatex ou similar, sem porta</v>
          </cell>
          <cell r="E297" t="str">
            <v>m²</v>
          </cell>
          <cell r="H297">
            <v>28</v>
          </cell>
          <cell r="I297">
            <v>1.69</v>
          </cell>
          <cell r="K297">
            <v>29.69</v>
          </cell>
        </row>
        <row r="298">
          <cell r="C298" t="str">
            <v>07.04.030</v>
          </cell>
          <cell r="D298" t="str">
            <v>Divisória em placa pré-moldada de concreto com espessura de 7cm e acabamento aparente</v>
          </cell>
          <cell r="E298" t="str">
            <v>m²</v>
          </cell>
          <cell r="H298">
            <v>20.69</v>
          </cell>
          <cell r="I298">
            <v>18.440000000000001</v>
          </cell>
          <cell r="K298">
            <v>39.130000000000003</v>
          </cell>
        </row>
        <row r="299">
          <cell r="C299" t="str">
            <v>07.04.040</v>
          </cell>
          <cell r="D299" t="str">
            <v>Fornecimento e assentamento de porta de 0,80x2,10m, para divisória Eucatex ou similar, com visor, inclusive ferragens</v>
          </cell>
          <cell r="E299" t="str">
            <v>Un</v>
          </cell>
          <cell r="H299">
            <v>110</v>
          </cell>
          <cell r="I299">
            <v>4.8499999999999996</v>
          </cell>
          <cell r="K299">
            <v>114.85</v>
          </cell>
        </row>
        <row r="300">
          <cell r="C300" t="str">
            <v>07.04.050</v>
          </cell>
          <cell r="D300" t="str">
            <v>Fornecimento e assentamento de porta de 0,80x2,10m, para divisória Eucatex ou similar, sem visor, inclusive ferragens</v>
          </cell>
          <cell r="E300" t="str">
            <v>Un</v>
          </cell>
          <cell r="H300">
            <v>75</v>
          </cell>
          <cell r="I300">
            <v>4.8499999999999996</v>
          </cell>
          <cell r="K300">
            <v>79.849999999999994</v>
          </cell>
        </row>
        <row r="301">
          <cell r="C301" t="str">
            <v>08.01.010</v>
          </cell>
          <cell r="D301" t="str">
            <v>Estrutura de coberta em madeira, para telhas onduladas de cimento amianto, alumínio ou plásticas - vão até 10m</v>
          </cell>
          <cell r="E301" t="str">
            <v>m²</v>
          </cell>
          <cell r="H301">
            <v>12.42</v>
          </cell>
          <cell r="I301">
            <v>5.39</v>
          </cell>
          <cell r="K301">
            <v>17.809999999999999</v>
          </cell>
        </row>
        <row r="302">
          <cell r="C302" t="str">
            <v>08.01.020</v>
          </cell>
          <cell r="D302" t="str">
            <v>Estrutura de coberta em madeira, para telhas onduladas de cimento amianto, alumínio ou plásticas - vão de 10 a 15m</v>
          </cell>
          <cell r="E302" t="str">
            <v>m²</v>
          </cell>
          <cell r="H302">
            <v>14.91</v>
          </cell>
          <cell r="I302">
            <v>6.2</v>
          </cell>
          <cell r="K302">
            <v>21.11</v>
          </cell>
        </row>
        <row r="303">
          <cell r="C303" t="str">
            <v>08.01.030</v>
          </cell>
          <cell r="D303" t="str">
            <v>Estrutura de coberta em madeira, para telhas onduladas de cimento amianto, alumínio ou plásticas - vão de 15 a 20m</v>
          </cell>
          <cell r="E303" t="str">
            <v>m²</v>
          </cell>
          <cell r="H303">
            <v>18.010000000000002</v>
          </cell>
          <cell r="I303">
            <v>7.54</v>
          </cell>
          <cell r="K303">
            <v>25.55</v>
          </cell>
        </row>
        <row r="304">
          <cell r="C304" t="str">
            <v>08.01.035</v>
          </cell>
          <cell r="D304" t="str">
            <v>Estrutura de coberta em madeira para telhas cerâmicas - vão até 4m</v>
          </cell>
          <cell r="E304" t="str">
            <v>m²</v>
          </cell>
          <cell r="H304">
            <v>14.18</v>
          </cell>
          <cell r="I304">
            <v>5.39</v>
          </cell>
          <cell r="K304">
            <v>19.57</v>
          </cell>
        </row>
        <row r="305">
          <cell r="C305" t="str">
            <v>08.01.040</v>
          </cell>
          <cell r="D305" t="str">
            <v>Estrutura de coberta em madeira para telhas cerâmicas - vão de 4 a 7m</v>
          </cell>
          <cell r="E305" t="str">
            <v>m²</v>
          </cell>
          <cell r="H305">
            <v>15.41</v>
          </cell>
          <cell r="I305">
            <v>6.47</v>
          </cell>
          <cell r="K305">
            <v>21.88</v>
          </cell>
        </row>
        <row r="306">
          <cell r="C306" t="str">
            <v>08.01.050</v>
          </cell>
          <cell r="D306" t="str">
            <v>Estrutura de coberta em madeira para telhas cerâmicas - vão de 7 a 10m</v>
          </cell>
          <cell r="E306" t="str">
            <v>m²</v>
          </cell>
          <cell r="H306">
            <v>16.059999999999999</v>
          </cell>
          <cell r="I306">
            <v>8.09</v>
          </cell>
          <cell r="K306">
            <v>33.159999999999997</v>
          </cell>
        </row>
        <row r="307">
          <cell r="C307" t="str">
            <v>08.01.060</v>
          </cell>
          <cell r="D307" t="str">
            <v>Estrutura de coberta em madeira para telhas cerâmicas - vão de 10 a 13m</v>
          </cell>
          <cell r="E307" t="str">
            <v>m²</v>
          </cell>
          <cell r="H307">
            <v>17.3</v>
          </cell>
          <cell r="I307">
            <v>9.6999999999999993</v>
          </cell>
          <cell r="K307">
            <v>27</v>
          </cell>
        </row>
        <row r="308">
          <cell r="C308" t="str">
            <v>08.01.070</v>
          </cell>
          <cell r="D308" t="str">
            <v>Estrutura de coberta em madeira para telhas autoportantes de cimento amianto, tipo Canalete 90 ou Kalhetão</v>
          </cell>
          <cell r="E308" t="str">
            <v>m²</v>
          </cell>
          <cell r="H308">
            <v>0.96</v>
          </cell>
          <cell r="I308">
            <v>0.65</v>
          </cell>
          <cell r="K308">
            <v>1.6099999999999999</v>
          </cell>
        </row>
        <row r="309">
          <cell r="C309" t="str">
            <v>08.01.080</v>
          </cell>
          <cell r="D309" t="str">
            <v>Estrutura de coberta em madeira para telhas autoportantes de cimento amianto, tipo Canalete 49, ou kalheta ou maxiplac</v>
          </cell>
          <cell r="E309" t="str">
            <v>m²</v>
          </cell>
          <cell r="H309">
            <v>1.56</v>
          </cell>
          <cell r="I309">
            <v>1.08</v>
          </cell>
          <cell r="K309">
            <v>2.64</v>
          </cell>
        </row>
        <row r="310">
          <cell r="C310" t="str">
            <v>08.01.090</v>
          </cell>
          <cell r="D310" t="str">
            <v>Estrutura de coberta em madeira, pontaletada, para telhas onduladas de cimento amianto, alumínio ou plásticas, sobre laje</v>
          </cell>
          <cell r="E310" t="str">
            <v>m²</v>
          </cell>
          <cell r="H310">
            <v>7.42</v>
          </cell>
          <cell r="I310">
            <v>4.8499999999999996</v>
          </cell>
          <cell r="K310">
            <v>12.27</v>
          </cell>
        </row>
        <row r="311">
          <cell r="C311" t="str">
            <v>08.02.010</v>
          </cell>
          <cell r="D311" t="str">
            <v>Cobertura com telhas de cimento amianto de 8mm de espessura tipo kalhetão ou Canalete 90, sendo a área medida na projeção horizontal</v>
          </cell>
          <cell r="E311" t="str">
            <v>m²</v>
          </cell>
          <cell r="H311">
            <v>25.22</v>
          </cell>
          <cell r="I311">
            <v>3</v>
          </cell>
          <cell r="K311">
            <v>28.22</v>
          </cell>
        </row>
        <row r="312">
          <cell r="C312" t="str">
            <v>08.02.020</v>
          </cell>
          <cell r="D312" t="str">
            <v xml:space="preserve">Cobertura com telhas de cimento amianto tipo kalheta ou Canalete 49, sendo a área medida na projeção horizontal. </v>
          </cell>
          <cell r="E312" t="str">
            <v>m²</v>
          </cell>
          <cell r="H312">
            <v>37.39</v>
          </cell>
          <cell r="I312">
            <v>2.4</v>
          </cell>
          <cell r="K312">
            <v>39.79</v>
          </cell>
        </row>
        <row r="313">
          <cell r="C313" t="str">
            <v>08.02.030</v>
          </cell>
          <cell r="D313" t="str">
            <v>Cobertura com telhas de cimento amianto tipo maxiplac ou similar, sendo a área medida na projeção horizontal</v>
          </cell>
          <cell r="E313" t="str">
            <v>m²</v>
          </cell>
          <cell r="H313">
            <v>19.32</v>
          </cell>
          <cell r="I313">
            <v>1.19</v>
          </cell>
          <cell r="K313">
            <v>20.51</v>
          </cell>
        </row>
        <row r="314">
          <cell r="C314" t="str">
            <v>08.02.040</v>
          </cell>
          <cell r="D314" t="str">
            <v>Cobertura com telhas de cimento amianto  de 6mm de espessura, sendo a área medida na projeção horizontal</v>
          </cell>
          <cell r="E314" t="str">
            <v>m²</v>
          </cell>
          <cell r="H314">
            <v>11.19</v>
          </cell>
          <cell r="I314">
            <v>1.19</v>
          </cell>
          <cell r="K314">
            <v>12.379999999999999</v>
          </cell>
        </row>
        <row r="315">
          <cell r="C315" t="str">
            <v>08.02.050</v>
          </cell>
          <cell r="D315" t="str">
            <v>Cobertura com telhas de chapa ondulada de alumínio de 0,5mm de espessura</v>
          </cell>
          <cell r="E315" t="str">
            <v>m²</v>
          </cell>
          <cell r="H315">
            <v>14.08</v>
          </cell>
          <cell r="I315">
            <v>1.61</v>
          </cell>
          <cell r="K315">
            <v>15.69</v>
          </cell>
        </row>
        <row r="316">
          <cell r="C316" t="str">
            <v>08.02.060</v>
          </cell>
          <cell r="D316" t="str">
            <v>Cobertura com telhas cerâmicas, tipo colonial</v>
          </cell>
          <cell r="E316" t="str">
            <v>m²</v>
          </cell>
          <cell r="H316">
            <v>6.31</v>
          </cell>
          <cell r="I316">
            <v>9.31</v>
          </cell>
          <cell r="K316">
            <v>18.670000000000002</v>
          </cell>
        </row>
        <row r="317">
          <cell r="C317" t="str">
            <v>08.03.010</v>
          </cell>
          <cell r="D317" t="str">
            <v>Calha de chapa galvanizada N. 26</v>
          </cell>
          <cell r="E317" t="str">
            <v>m</v>
          </cell>
          <cell r="H317">
            <v>2.81</v>
          </cell>
          <cell r="I317">
            <v>6.47</v>
          </cell>
          <cell r="K317">
            <v>9.2799999999999994</v>
          </cell>
        </row>
        <row r="318">
          <cell r="C318" t="str">
            <v>08.04.010</v>
          </cell>
          <cell r="D318" t="str">
            <v>Impermeabilização, empregando argamassa de cimento e areia grossa no traço 1:3 com SIKA 1 - espessura de 3cm</v>
          </cell>
          <cell r="E318" t="str">
            <v>m²</v>
          </cell>
          <cell r="H318">
            <v>4.34</v>
          </cell>
          <cell r="I318">
            <v>4.74</v>
          </cell>
          <cell r="K318">
            <v>9.08</v>
          </cell>
        </row>
        <row r="319">
          <cell r="C319" t="str">
            <v>08.04.020</v>
          </cell>
          <cell r="D319" t="str">
            <v>Impermeabilização com Hidroasfalto reforçado com véu de Poliéster, para lajes e calhas de concreto armado</v>
          </cell>
          <cell r="E319" t="str">
            <v>m²</v>
          </cell>
          <cell r="H319">
            <v>6</v>
          </cell>
          <cell r="I319">
            <v>5</v>
          </cell>
          <cell r="K319">
            <v>11</v>
          </cell>
        </row>
        <row r="320">
          <cell r="C320" t="str">
            <v>08.04.030</v>
          </cell>
          <cell r="D320" t="str">
            <v>Impermeabilização à base de mantas contínuas de elastômeros sintéticos, calandrados e pré-vulcanizados, aplicados sobre berço amortecedor, para lajes, calhas, jardineiras e abóbadas de concreto armado ou pré-moldado</v>
          </cell>
          <cell r="E320" t="str">
            <v>m²</v>
          </cell>
          <cell r="H320">
            <v>19</v>
          </cell>
          <cell r="I320">
            <v>8</v>
          </cell>
          <cell r="K320">
            <v>27</v>
          </cell>
        </row>
        <row r="321">
          <cell r="C321" t="str">
            <v>08.04.040</v>
          </cell>
          <cell r="D321" t="str">
            <v>Impermeabilização em lençol de PVC e asfalto oxidado, para lajes, calhas, jardineiras e abóbadas de concreto armado de concreto ou pré-moldado</v>
          </cell>
          <cell r="E321" t="str">
            <v>m²</v>
          </cell>
          <cell r="H321">
            <v>7</v>
          </cell>
          <cell r="I321">
            <v>6</v>
          </cell>
          <cell r="K321">
            <v>13</v>
          </cell>
        </row>
        <row r="322">
          <cell r="C322" t="str">
            <v>08.04.050</v>
          </cell>
          <cell r="D322" t="str">
            <v>Impermeabilização com aplicação diretamente na estrutura de concreto, de quatro demãos de cimento especial impermeabilizante, preparado com emulsão adesiva adequada, para reservatórios e superfícies enterradas não sujeitas a infiltrações no momento da apl</v>
          </cell>
          <cell r="E322" t="str">
            <v>m²</v>
          </cell>
          <cell r="H322">
            <v>6</v>
          </cell>
          <cell r="I322">
            <v>5</v>
          </cell>
          <cell r="K322">
            <v>11</v>
          </cell>
        </row>
        <row r="323">
          <cell r="C323" t="str">
            <v>08.04.060</v>
          </cell>
          <cell r="D323" t="str">
            <v>Impermeabilização com aplicação diretamente na estrutura de um composto de cimentos impermeabilizantes e selador especiais, para subsolos, poços de elevadores, reservatórios para água, etc..., sujeitos a infiltrações no momento da aplicação</v>
          </cell>
          <cell r="E323" t="str">
            <v>m²</v>
          </cell>
          <cell r="H323">
            <v>9</v>
          </cell>
          <cell r="I323">
            <v>8</v>
          </cell>
          <cell r="K323">
            <v>17</v>
          </cell>
        </row>
        <row r="324">
          <cell r="C324" t="str">
            <v>09.01.010</v>
          </cell>
          <cell r="D324" t="str">
            <v>Esquadria de madeira com grade em madeira de lei e folha em compensado de jequitibá para portas internas, inclusive assentamento e ferragens.</v>
          </cell>
          <cell r="E324" t="str">
            <v>m²</v>
          </cell>
          <cell r="H324">
            <v>49.11</v>
          </cell>
          <cell r="I324">
            <v>16.66</v>
          </cell>
          <cell r="K324">
            <v>85.9</v>
          </cell>
        </row>
        <row r="325">
          <cell r="C325" t="str">
            <v>09.01.020</v>
          </cell>
          <cell r="D325" t="str">
            <v>Esquadria de madeira com grade e 02 (duas) folhas em madeira de lei, nas dimensôes 1,20 x 1,80 do tipo vai e vem, para portas internas inclusive assentamento e ferragens</v>
          </cell>
          <cell r="E325" t="str">
            <v>m²</v>
          </cell>
          <cell r="H325">
            <v>117.96</v>
          </cell>
          <cell r="I325">
            <v>16.66</v>
          </cell>
          <cell r="K325">
            <v>142.61000000000001</v>
          </cell>
        </row>
        <row r="326">
          <cell r="C326" t="str">
            <v>09.01.030</v>
          </cell>
          <cell r="D326" t="str">
            <v>Esquadria de madeira com grade em madeira de lei e folha em compensado revestidas de fórmica nas duas faces, inclusive assentamento e ferragens</v>
          </cell>
          <cell r="E326" t="str">
            <v>m²</v>
          </cell>
          <cell r="H326">
            <v>113.69</v>
          </cell>
          <cell r="I326">
            <v>16.66</v>
          </cell>
          <cell r="K326">
            <v>130.35</v>
          </cell>
        </row>
        <row r="327">
          <cell r="C327" t="str">
            <v>09.01.040</v>
          </cell>
          <cell r="D327" t="str">
            <v>Esquadria de madeira para portas, com veneziana, inclusive assentamento e ferragens</v>
          </cell>
          <cell r="E327" t="str">
            <v>m²</v>
          </cell>
          <cell r="H327">
            <v>94.8</v>
          </cell>
          <cell r="I327">
            <v>16.66</v>
          </cell>
          <cell r="K327">
            <v>149.69</v>
          </cell>
        </row>
        <row r="328">
          <cell r="C328" t="str">
            <v>09.01.050</v>
          </cell>
          <cell r="D328" t="str">
            <v>Esquadria de madeira para janelas de abrir ou correr, sem veneziana, inclusive assentamento e ferragens</v>
          </cell>
          <cell r="E328" t="str">
            <v>m²</v>
          </cell>
          <cell r="H328">
            <v>94.8</v>
          </cell>
          <cell r="I328">
            <v>16.66</v>
          </cell>
          <cell r="K328">
            <v>111.46</v>
          </cell>
        </row>
        <row r="329">
          <cell r="C329" t="str">
            <v>09.01.060</v>
          </cell>
          <cell r="D329" t="str">
            <v>Esquadria de madeira para janelas, tipo pivotante, sem veneziana, inclusive assentamento e ferragens</v>
          </cell>
          <cell r="E329" t="str">
            <v>m²</v>
          </cell>
          <cell r="H329">
            <v>92.04</v>
          </cell>
          <cell r="I329">
            <v>16.66</v>
          </cell>
          <cell r="K329">
            <v>108.7</v>
          </cell>
        </row>
        <row r="330">
          <cell r="C330" t="str">
            <v>09.02.010</v>
          </cell>
          <cell r="D330" t="str">
            <v>Esquadria de ferro, tipo Basculante, com assentamento</v>
          </cell>
          <cell r="E330" t="str">
            <v>m²</v>
          </cell>
          <cell r="H330">
            <v>60.52</v>
          </cell>
          <cell r="I330">
            <v>5.62</v>
          </cell>
          <cell r="K330">
            <v>66.14</v>
          </cell>
        </row>
        <row r="331">
          <cell r="C331" t="str">
            <v>09.02.020</v>
          </cell>
          <cell r="D331" t="str">
            <v>Grade de proteção de ferro, inclusive assentamento</v>
          </cell>
          <cell r="E331" t="str">
            <v>m²</v>
          </cell>
          <cell r="H331">
            <v>40.83</v>
          </cell>
          <cell r="I331">
            <v>11.01</v>
          </cell>
          <cell r="K331">
            <v>51.839999999999996</v>
          </cell>
        </row>
        <row r="332">
          <cell r="C332" t="str">
            <v>09.02.030</v>
          </cell>
          <cell r="D332" t="str">
            <v>Porta de enrolar de ferro, inclusive assentamento</v>
          </cell>
          <cell r="E332" t="str">
            <v>m²</v>
          </cell>
          <cell r="H332">
            <v>56.35</v>
          </cell>
          <cell r="I332">
            <v>5.62</v>
          </cell>
          <cell r="K332">
            <v>61.97</v>
          </cell>
        </row>
        <row r="333">
          <cell r="C333" t="str">
            <v>09.02.040</v>
          </cell>
          <cell r="D333" t="str">
            <v>Portão de ferro, inclusive assentamento</v>
          </cell>
          <cell r="E333" t="str">
            <v>m²</v>
          </cell>
          <cell r="H333">
            <v>45.63</v>
          </cell>
          <cell r="I333">
            <v>11.01</v>
          </cell>
          <cell r="K333">
            <v>56.64</v>
          </cell>
        </row>
        <row r="334">
          <cell r="C334" t="str">
            <v>09.03.010</v>
          </cell>
          <cell r="D334" t="str">
            <v>Fornecimento de Esquadria de alumínio, tipo correr sem bandeira, com contramarco, inclusive assentamento</v>
          </cell>
          <cell r="E334" t="str">
            <v>m²</v>
          </cell>
          <cell r="H334">
            <v>99.48</v>
          </cell>
          <cell r="I334">
            <v>6.93</v>
          </cell>
          <cell r="K334">
            <v>106.41</v>
          </cell>
        </row>
        <row r="335">
          <cell r="C335" t="str">
            <v>09.03.020</v>
          </cell>
          <cell r="D335" t="str">
            <v>Fornecimento de Esquadria de alumínio, tipo correr com bandeira fixa, com contramarco, inclusive assentamento</v>
          </cell>
          <cell r="E335" t="str">
            <v>m²</v>
          </cell>
          <cell r="H335">
            <v>110.48</v>
          </cell>
          <cell r="I335">
            <v>6.93</v>
          </cell>
          <cell r="K335">
            <v>117.41</v>
          </cell>
        </row>
        <row r="336">
          <cell r="C336" t="str">
            <v>09.03.040</v>
          </cell>
          <cell r="D336" t="str">
            <v>Fornecimento de Esquadria de alumínio, tipo Maximar sem bandeira, com contramarco, inclusive assentamento</v>
          </cell>
          <cell r="E336" t="str">
            <v>m²</v>
          </cell>
          <cell r="H336">
            <v>100.48</v>
          </cell>
          <cell r="I336">
            <v>6.93</v>
          </cell>
          <cell r="K336">
            <v>107.41</v>
          </cell>
        </row>
        <row r="337">
          <cell r="C337" t="str">
            <v>09.03.050</v>
          </cell>
          <cell r="D337" t="str">
            <v>Fornecimento de Esquadria de alumínio, tipo Basculante, com contramarco, inclusive assentamento</v>
          </cell>
          <cell r="E337" t="str">
            <v>m²</v>
          </cell>
          <cell r="H337">
            <v>130.47999999999999</v>
          </cell>
          <cell r="I337">
            <v>6.93</v>
          </cell>
          <cell r="K337">
            <v>137.41</v>
          </cell>
        </row>
        <row r="338">
          <cell r="C338" t="str">
            <v>10.01.010</v>
          </cell>
          <cell r="D338" t="str">
            <v>Vidro Plano, comum, liso, transparente e com 3mm de espessura - colocado</v>
          </cell>
          <cell r="E338" t="str">
            <v>m²</v>
          </cell>
          <cell r="H338">
            <v>16</v>
          </cell>
          <cell r="I338">
            <v>12</v>
          </cell>
          <cell r="K338">
            <v>28</v>
          </cell>
        </row>
        <row r="339">
          <cell r="C339" t="str">
            <v>10.01.020</v>
          </cell>
          <cell r="D339" t="str">
            <v>Vidro Plano, comum, liso, transparente e com 4mm de espessura - colocado</v>
          </cell>
          <cell r="E339" t="str">
            <v>m²</v>
          </cell>
          <cell r="H339">
            <v>20</v>
          </cell>
          <cell r="I339">
            <v>12</v>
          </cell>
          <cell r="K339">
            <v>32</v>
          </cell>
        </row>
        <row r="340">
          <cell r="C340" t="str">
            <v>10.01.030</v>
          </cell>
          <cell r="D340" t="str">
            <v>Vidro Plano, comum, liso, transparente e com 5mm de espessura - colocado</v>
          </cell>
          <cell r="E340" t="str">
            <v>m²</v>
          </cell>
          <cell r="H340">
            <v>26</v>
          </cell>
          <cell r="I340">
            <v>12</v>
          </cell>
          <cell r="K340">
            <v>38</v>
          </cell>
        </row>
        <row r="341">
          <cell r="C341" t="str">
            <v>10.01.040</v>
          </cell>
          <cell r="D341" t="str">
            <v>Vidro Plano, comum, liso, transparente e com 6mm de espessura - colocado</v>
          </cell>
          <cell r="E341" t="str">
            <v>m²</v>
          </cell>
          <cell r="H341">
            <v>32</v>
          </cell>
          <cell r="I341">
            <v>12</v>
          </cell>
          <cell r="K341">
            <v>44</v>
          </cell>
        </row>
        <row r="342">
          <cell r="C342" t="str">
            <v>10.02.010</v>
          </cell>
          <cell r="D342" t="str">
            <v>Vidro Plano Fantasia em geral, exceto canelado - colocado</v>
          </cell>
          <cell r="E342" t="str">
            <v>m²</v>
          </cell>
          <cell r="H342">
            <v>12</v>
          </cell>
          <cell r="I342">
            <v>12</v>
          </cell>
          <cell r="K342">
            <v>24</v>
          </cell>
        </row>
        <row r="343">
          <cell r="C343" t="str">
            <v>10.02.020</v>
          </cell>
          <cell r="D343" t="str">
            <v>Vidro Plano Fantasia canelado</v>
          </cell>
          <cell r="E343" t="str">
            <v>m²</v>
          </cell>
          <cell r="H343">
            <v>12</v>
          </cell>
          <cell r="I343">
            <v>12</v>
          </cell>
          <cell r="K343">
            <v>24</v>
          </cell>
        </row>
        <row r="344">
          <cell r="C344" t="str">
            <v>11.01.010</v>
          </cell>
          <cell r="D344" t="str">
            <v>Argamassa de cimento e areia no traço 1:2</v>
          </cell>
          <cell r="E344" t="str">
            <v>m³</v>
          </cell>
          <cell r="H344">
            <v>144.06</v>
          </cell>
          <cell r="I344">
            <v>23.1</v>
          </cell>
          <cell r="K344">
            <v>167.16</v>
          </cell>
        </row>
        <row r="345">
          <cell r="C345" t="str">
            <v>11.01.020</v>
          </cell>
          <cell r="D345" t="str">
            <v>Argamassa de cimento e areia no traço 1:3</v>
          </cell>
          <cell r="E345" t="str">
            <v>m³</v>
          </cell>
          <cell r="H345">
            <v>106.61</v>
          </cell>
          <cell r="I345">
            <v>23.1</v>
          </cell>
          <cell r="K345">
            <v>129.71</v>
          </cell>
        </row>
        <row r="346">
          <cell r="C346" t="str">
            <v>11.01.030</v>
          </cell>
          <cell r="D346" t="str">
            <v>Argamassa de cimento e areia no traço 1:4</v>
          </cell>
          <cell r="E346" t="str">
            <v>m³</v>
          </cell>
          <cell r="H346">
            <v>87.51</v>
          </cell>
          <cell r="I346">
            <v>23.1</v>
          </cell>
          <cell r="K346">
            <v>110.61000000000001</v>
          </cell>
        </row>
        <row r="347">
          <cell r="C347" t="str">
            <v>11.01.040</v>
          </cell>
          <cell r="D347" t="str">
            <v>Argamassa de cimento e areia no traço 1:5</v>
          </cell>
          <cell r="E347" t="str">
            <v>m³</v>
          </cell>
          <cell r="H347">
            <v>76.239999999999995</v>
          </cell>
          <cell r="I347">
            <v>23.1</v>
          </cell>
          <cell r="K347">
            <v>99.34</v>
          </cell>
        </row>
        <row r="348">
          <cell r="C348" t="str">
            <v>11.01.050</v>
          </cell>
          <cell r="D348" t="str">
            <v>Argamassa de cimento e areia no traço 1:6</v>
          </cell>
          <cell r="E348" t="str">
            <v>m³</v>
          </cell>
          <cell r="H348">
            <v>73.39</v>
          </cell>
          <cell r="I348">
            <v>23.1</v>
          </cell>
          <cell r="K348">
            <v>96.490000000000009</v>
          </cell>
        </row>
        <row r="349">
          <cell r="C349" t="str">
            <v>11.01.060</v>
          </cell>
          <cell r="D349" t="str">
            <v>Argamassa de cimento e areia no traço 1:8</v>
          </cell>
          <cell r="E349" t="str">
            <v>m³</v>
          </cell>
          <cell r="H349">
            <v>59.58</v>
          </cell>
          <cell r="I349">
            <v>23.1</v>
          </cell>
          <cell r="K349">
            <v>82.68</v>
          </cell>
        </row>
        <row r="350">
          <cell r="C350" t="str">
            <v>11.01.070</v>
          </cell>
          <cell r="D350" t="str">
            <v>Argamassa de cimento e areia no traço 1:10</v>
          </cell>
          <cell r="E350" t="str">
            <v>m³</v>
          </cell>
          <cell r="H350">
            <v>53.98</v>
          </cell>
          <cell r="I350">
            <v>23.1</v>
          </cell>
          <cell r="K350">
            <v>77.08</v>
          </cell>
        </row>
        <row r="351">
          <cell r="C351" t="str">
            <v>11.01.080</v>
          </cell>
          <cell r="D351" t="str">
            <v>Argamassa de cimento e areia no traço 1:12</v>
          </cell>
          <cell r="E351" t="str">
            <v>m³</v>
          </cell>
          <cell r="H351">
            <v>50.24</v>
          </cell>
          <cell r="I351">
            <v>23.1</v>
          </cell>
          <cell r="K351">
            <v>73.34</v>
          </cell>
        </row>
        <row r="352">
          <cell r="C352" t="str">
            <v>11.01.090</v>
          </cell>
          <cell r="D352" t="str">
            <v>Argamassa de cimento e areia no traço 1:14</v>
          </cell>
          <cell r="E352" t="str">
            <v>m³</v>
          </cell>
          <cell r="H352">
            <v>47.9</v>
          </cell>
          <cell r="I352">
            <v>23.1</v>
          </cell>
          <cell r="K352">
            <v>71</v>
          </cell>
        </row>
        <row r="353">
          <cell r="C353" t="str">
            <v>11.01.100</v>
          </cell>
          <cell r="D353" t="str">
            <v>Argamassa de cimento e areia no traço 1:15</v>
          </cell>
          <cell r="E353" t="str">
            <v>m³</v>
          </cell>
          <cell r="H353">
            <v>46.73</v>
          </cell>
          <cell r="I353">
            <v>23.1</v>
          </cell>
          <cell r="K353">
            <v>69.83</v>
          </cell>
        </row>
        <row r="354">
          <cell r="C354" t="str">
            <v>11.01.110</v>
          </cell>
          <cell r="D354" t="str">
            <v>Argamassa de cimento, saibro e areia no traço 1:4:4</v>
          </cell>
          <cell r="E354" t="str">
            <v>m³</v>
          </cell>
          <cell r="H354">
            <v>68.099999999999994</v>
          </cell>
          <cell r="I354">
            <v>23.1</v>
          </cell>
          <cell r="K354">
            <v>91.199999999999989</v>
          </cell>
        </row>
        <row r="355">
          <cell r="C355" t="str">
            <v>11.01.120</v>
          </cell>
          <cell r="D355" t="str">
            <v>Argamassa de cimento, saibro e areia no traço 1:4:8</v>
          </cell>
          <cell r="E355" t="str">
            <v>m³</v>
          </cell>
          <cell r="H355">
            <v>47.22</v>
          </cell>
          <cell r="I355">
            <v>23.1</v>
          </cell>
          <cell r="K355">
            <v>70.319999999999993</v>
          </cell>
        </row>
        <row r="356">
          <cell r="C356" t="str">
            <v>11.01.130</v>
          </cell>
          <cell r="D356" t="str">
            <v>Argamassa de cal preta em pasta e areia no traço 1:4</v>
          </cell>
          <cell r="E356" t="str">
            <v>m³</v>
          </cell>
          <cell r="H356">
            <v>74.040000000000006</v>
          </cell>
          <cell r="I356">
            <v>26.61</v>
          </cell>
          <cell r="K356">
            <v>100.65</v>
          </cell>
        </row>
        <row r="357">
          <cell r="C357" t="str">
            <v>11.01.140</v>
          </cell>
          <cell r="D357" t="str">
            <v>Argamassa de cal preta em pasta e areia no traço 1:4, dosada com 110Kg de cimento</v>
          </cell>
          <cell r="E357" t="str">
            <v>m³</v>
          </cell>
          <cell r="H357">
            <v>96.4</v>
          </cell>
          <cell r="I357">
            <v>31.76</v>
          </cell>
          <cell r="K357">
            <v>128.16</v>
          </cell>
        </row>
        <row r="358">
          <cell r="C358" t="str">
            <v>11.01.150</v>
          </cell>
          <cell r="D358" t="str">
            <v>Argamassa de cal branca e areia de fingir peneirada no traço 1:2</v>
          </cell>
          <cell r="E358" t="str">
            <v>m³</v>
          </cell>
          <cell r="H358">
            <v>109.4</v>
          </cell>
          <cell r="I358">
            <v>55.44</v>
          </cell>
          <cell r="K358">
            <v>164.84</v>
          </cell>
        </row>
        <row r="359">
          <cell r="C359" t="str">
            <v>11.01.160</v>
          </cell>
          <cell r="D359" t="str">
            <v>Argamassa de cal branca e areia de fingir peneirada no traço 1:2, dosada com 70Kg de cimento</v>
          </cell>
          <cell r="E359" t="str">
            <v>m³</v>
          </cell>
          <cell r="H359">
            <v>122.7</v>
          </cell>
          <cell r="I359">
            <v>55.44</v>
          </cell>
          <cell r="K359">
            <v>178.14</v>
          </cell>
        </row>
        <row r="360">
          <cell r="C360" t="str">
            <v>11.02.010</v>
          </cell>
          <cell r="D360" t="str">
            <v>Chapisco com argamassa de cimento e areia no traço 1:3</v>
          </cell>
          <cell r="E360" t="str">
            <v>m²</v>
          </cell>
          <cell r="H360">
            <v>0.53</v>
          </cell>
          <cell r="I360">
            <v>1.2</v>
          </cell>
          <cell r="K360">
            <v>2.57</v>
          </cell>
        </row>
        <row r="361">
          <cell r="C361" t="str">
            <v>11.03.010</v>
          </cell>
          <cell r="D361" t="str">
            <v>Emboço com argamassa de cal preta em pasta e areia no traço 1:4, dosada com 110Kg de cimento, com 2,0cm de espessura</v>
          </cell>
          <cell r="E361" t="str">
            <v>m²</v>
          </cell>
          <cell r="H361">
            <v>1.93</v>
          </cell>
          <cell r="I361">
            <v>4.42</v>
          </cell>
          <cell r="K361">
            <v>6.35</v>
          </cell>
        </row>
        <row r="362">
          <cell r="C362" t="str">
            <v>11.03.020</v>
          </cell>
          <cell r="D362" t="str">
            <v>Emboço com argamassa de cimento, saibro e areia no traço 1:4:4, com 2,0cm de espessura</v>
          </cell>
          <cell r="E362" t="str">
            <v>m²</v>
          </cell>
          <cell r="H362">
            <v>1.37</v>
          </cell>
          <cell r="I362">
            <v>4.24</v>
          </cell>
          <cell r="K362">
            <v>5.61</v>
          </cell>
        </row>
        <row r="363">
          <cell r="C363" t="str">
            <v>11.03.030</v>
          </cell>
          <cell r="D363" t="str">
            <v>Emboço frisado com argamassa de cimento saibro e areia no traço 1:4:4, com 2,0cm de espessura</v>
          </cell>
          <cell r="E363" t="str">
            <v>m²</v>
          </cell>
          <cell r="H363">
            <v>1.67</v>
          </cell>
          <cell r="I363">
            <v>4.7699999999999996</v>
          </cell>
          <cell r="K363">
            <v>6.4399999999999995</v>
          </cell>
        </row>
        <row r="364">
          <cell r="C364" t="str">
            <v>11.03.040</v>
          </cell>
          <cell r="D364" t="str">
            <v>Emboço com argamassa de cimento, saibro e areia no traço 1:4:8, com 2,0cm de espessura</v>
          </cell>
          <cell r="E364" t="str">
            <v>m²</v>
          </cell>
          <cell r="H364">
            <v>0.95</v>
          </cell>
          <cell r="I364">
            <v>4.29</v>
          </cell>
          <cell r="K364">
            <v>5.24</v>
          </cell>
        </row>
        <row r="365">
          <cell r="C365" t="str">
            <v>11.03.050</v>
          </cell>
          <cell r="D365" t="str">
            <v>Emboço com argamassa de cimento e areia no traço 1:3, com 2,0cm de espessura</v>
          </cell>
          <cell r="E365" t="str">
            <v>m²</v>
          </cell>
          <cell r="H365">
            <v>2.13</v>
          </cell>
          <cell r="I365">
            <v>4.45</v>
          </cell>
          <cell r="K365">
            <v>6.58</v>
          </cell>
        </row>
        <row r="366">
          <cell r="C366" t="str">
            <v>11.03.060</v>
          </cell>
          <cell r="D366" t="str">
            <v>Emboço com argamassa de cimento e areia no traço 1:4, com 2,0cm de espessura</v>
          </cell>
          <cell r="E366" t="str">
            <v>m²</v>
          </cell>
          <cell r="H366">
            <v>1.76</v>
          </cell>
          <cell r="I366">
            <v>4.5</v>
          </cell>
          <cell r="K366">
            <v>6.26</v>
          </cell>
        </row>
        <row r="367">
          <cell r="C367" t="str">
            <v>11.04.010</v>
          </cell>
          <cell r="D367" t="str">
            <v>Reboco com argamassa de cal branca e areia de fingir peneirada no traço 1:2 com 5,0mm de espessura</v>
          </cell>
          <cell r="E367" t="str">
            <v>m²</v>
          </cell>
          <cell r="H367">
            <v>0.55000000000000004</v>
          </cell>
          <cell r="I367">
            <v>3.29</v>
          </cell>
          <cell r="K367">
            <v>3.84</v>
          </cell>
        </row>
        <row r="368">
          <cell r="C368" t="str">
            <v>11.04.020</v>
          </cell>
          <cell r="D368" t="str">
            <v>Reboco em cimentado, tipo barra lisa, aplicada sobre emboço pronto com 5,0mm de espessura</v>
          </cell>
          <cell r="E368" t="str">
            <v>m²</v>
          </cell>
          <cell r="H368">
            <v>0.61</v>
          </cell>
          <cell r="I368">
            <v>4.5599999999999996</v>
          </cell>
          <cell r="K368">
            <v>5.17</v>
          </cell>
        </row>
        <row r="369">
          <cell r="C369" t="str">
            <v>11.04.030</v>
          </cell>
          <cell r="D369" t="str">
            <v>Reboco em cimentado, com acabamento tipo concreto aparente, aplicado sobre emboço pronto com 5,0mm de espessura</v>
          </cell>
          <cell r="E369" t="str">
            <v>m²</v>
          </cell>
          <cell r="H369">
            <v>0.83</v>
          </cell>
          <cell r="I369">
            <v>4.72</v>
          </cell>
          <cell r="K369">
            <v>5.55</v>
          </cell>
        </row>
        <row r="370">
          <cell r="C370" t="str">
            <v>11.05.010</v>
          </cell>
          <cell r="D370" t="str">
            <v>Revestimento com argamassa de cimento e areia no traço 1:3, com 2,0cm de espessura</v>
          </cell>
          <cell r="E370" t="str">
            <v>m²</v>
          </cell>
          <cell r="H370">
            <v>2.13</v>
          </cell>
          <cell r="I370">
            <v>5.2</v>
          </cell>
          <cell r="K370">
            <v>7.33</v>
          </cell>
        </row>
        <row r="371">
          <cell r="C371" t="str">
            <v>11.05.020</v>
          </cell>
          <cell r="D371" t="str">
            <v>Revestimento com argamassa de cimento e areia no traço 1:4, com 2,0cm de espessura</v>
          </cell>
          <cell r="E371" t="str">
            <v>m²</v>
          </cell>
          <cell r="H371">
            <v>1.76</v>
          </cell>
          <cell r="I371">
            <v>5.26</v>
          </cell>
          <cell r="K371">
            <v>7.02</v>
          </cell>
        </row>
        <row r="372">
          <cell r="C372" t="str">
            <v>11.05.025</v>
          </cell>
          <cell r="D372" t="str">
            <v>Revestimento com argamassa de cimento e areia no traço 1:6, com 2,0cm de espessura</v>
          </cell>
          <cell r="E372" t="str">
            <v>m²</v>
          </cell>
          <cell r="H372">
            <v>1.45</v>
          </cell>
          <cell r="I372">
            <v>5.36</v>
          </cell>
          <cell r="K372">
            <v>9.5</v>
          </cell>
        </row>
        <row r="373">
          <cell r="C373" t="str">
            <v>11.05.030</v>
          </cell>
          <cell r="D373" t="str">
            <v>Revestimento com argamassa de cimento, saibro  e areia no traço 1:4:4, com 2,0cm de espessura</v>
          </cell>
          <cell r="E373" t="str">
            <v>m²</v>
          </cell>
          <cell r="H373">
            <v>1.37</v>
          </cell>
          <cell r="I373">
            <v>4.99</v>
          </cell>
          <cell r="K373">
            <v>6.36</v>
          </cell>
        </row>
        <row r="374">
          <cell r="C374" t="str">
            <v>11.05.040</v>
          </cell>
          <cell r="D374" t="str">
            <v>Revestimento frisado, com argamassa de cimento, saibro  e areia no traço 1:4:4, com 2,0cm de espessura</v>
          </cell>
          <cell r="E374" t="str">
            <v>m²</v>
          </cell>
          <cell r="H374">
            <v>1.67</v>
          </cell>
          <cell r="I374">
            <v>5.59</v>
          </cell>
          <cell r="K374">
            <v>7.26</v>
          </cell>
        </row>
        <row r="375">
          <cell r="C375" t="str">
            <v>11.05.050</v>
          </cell>
          <cell r="D375" t="str">
            <v>Revestimento com argamassa de cimento, saibro  e areia no traço 1:4:8, com 2,0cm de espessura</v>
          </cell>
          <cell r="E375" t="str">
            <v>m²</v>
          </cell>
          <cell r="H375">
            <v>0.95</v>
          </cell>
          <cell r="I375">
            <v>5.05</v>
          </cell>
          <cell r="K375">
            <v>6</v>
          </cell>
        </row>
        <row r="376">
          <cell r="C376" t="str">
            <v>11.06.005</v>
          </cell>
          <cell r="D376" t="str">
            <v>Revestimento de azulejos brancos, classe A, assentados com pasta de cimento, sobre emboço pronto</v>
          </cell>
          <cell r="E376" t="str">
            <v>m²</v>
          </cell>
          <cell r="H376">
            <v>9.2200000000000006</v>
          </cell>
          <cell r="I376">
            <v>11.86</v>
          </cell>
          <cell r="K376">
            <v>21.08</v>
          </cell>
        </row>
        <row r="377">
          <cell r="C377" t="str">
            <v>11.06.010</v>
          </cell>
          <cell r="D377" t="str">
            <v>Revestimento de azulejos brancos, classe C, assentados com pasta de cimento, sobre emboço pronto</v>
          </cell>
          <cell r="E377" t="str">
            <v>m²</v>
          </cell>
          <cell r="H377">
            <v>8.07</v>
          </cell>
          <cell r="I377">
            <v>11.86</v>
          </cell>
          <cell r="K377">
            <v>19.93</v>
          </cell>
        </row>
        <row r="378">
          <cell r="C378" t="str">
            <v>11.06.015</v>
          </cell>
          <cell r="D378" t="str">
            <v>Revestimento de azulejos de cor, classe A, assentados com pasta de cimento, sobre emboço pronto</v>
          </cell>
          <cell r="E378" t="str">
            <v>m²</v>
          </cell>
          <cell r="H378">
            <v>10.06</v>
          </cell>
          <cell r="I378">
            <v>11.86</v>
          </cell>
          <cell r="K378">
            <v>21.92</v>
          </cell>
        </row>
        <row r="379">
          <cell r="C379" t="str">
            <v>11.06.020</v>
          </cell>
          <cell r="D379" t="str">
            <v>Revestimento de azulejos de cor, classe C, assentados com pasta de cimento, sobre emboço pronto</v>
          </cell>
          <cell r="E379" t="str">
            <v>m²</v>
          </cell>
          <cell r="H379">
            <v>8.07</v>
          </cell>
          <cell r="I379">
            <v>11.86</v>
          </cell>
          <cell r="K379">
            <v>19.93</v>
          </cell>
        </row>
        <row r="380">
          <cell r="C380" t="str">
            <v>11.06.025</v>
          </cell>
          <cell r="D380" t="str">
            <v>Revestimento de azulejos, classe A, assentados com pasta de cimento, inclusive emboço com argamassa de cimento, saibro e areia, no traço 1:4:4</v>
          </cell>
          <cell r="E380" t="str">
            <v>m²</v>
          </cell>
          <cell r="H380">
            <v>10.59</v>
          </cell>
          <cell r="I380">
            <v>16.09</v>
          </cell>
          <cell r="K380">
            <v>34.93</v>
          </cell>
        </row>
        <row r="381">
          <cell r="C381" t="str">
            <v>11.06.030</v>
          </cell>
          <cell r="D381" t="str">
            <v>Revestimento de azulejos brancos, classe C, assentados com pasta de cimento, inclusive emboço com argamassa de cimento, saibro e areia, no traço 1:4:4</v>
          </cell>
          <cell r="E381" t="str">
            <v>m²</v>
          </cell>
          <cell r="H381">
            <v>9.44</v>
          </cell>
          <cell r="I381">
            <v>16.09</v>
          </cell>
          <cell r="K381">
            <v>25.53</v>
          </cell>
        </row>
        <row r="382">
          <cell r="C382" t="str">
            <v>11.06.035</v>
          </cell>
          <cell r="D382" t="str">
            <v>Revestimento de azulejos de cor, classe A, assentados com pasta de cimento, inclusive emboço com argamassa de cimento, saibro e areia, no traço 1:4:4</v>
          </cell>
          <cell r="E382" t="str">
            <v>m²</v>
          </cell>
          <cell r="H382">
            <v>11.43</v>
          </cell>
          <cell r="I382">
            <v>16.09</v>
          </cell>
          <cell r="K382">
            <v>27.52</v>
          </cell>
        </row>
        <row r="383">
          <cell r="C383" t="str">
            <v>11.06.040</v>
          </cell>
          <cell r="D383" t="str">
            <v>Revestimento de azulejos de cor, classe C, assentados com pasta de cimento, inclusive emboço com argamassa de cimento, saibro e areia, no traço 1:4:4</v>
          </cell>
          <cell r="E383" t="str">
            <v>m²</v>
          </cell>
          <cell r="H383">
            <v>9.44</v>
          </cell>
          <cell r="I383">
            <v>16.09</v>
          </cell>
          <cell r="K383">
            <v>25.53</v>
          </cell>
        </row>
        <row r="384">
          <cell r="C384" t="str">
            <v>11.07.010</v>
          </cell>
          <cell r="D384" t="str">
            <v>Revestimento em paredes com pastilhas esmaltadas, assentadas em argamassa de cimento, cal e areia, no traço 1:1:6, inclusive emboço pronto</v>
          </cell>
          <cell r="E384" t="str">
            <v>m²</v>
          </cell>
          <cell r="H384">
            <v>21</v>
          </cell>
          <cell r="I384">
            <v>7.07</v>
          </cell>
          <cell r="K384">
            <v>28.07</v>
          </cell>
        </row>
        <row r="385">
          <cell r="C385" t="str">
            <v>11.07.020</v>
          </cell>
          <cell r="D385" t="str">
            <v>Revestimento em paredes com pastilhas esmaltadas, assentadas em argamassa de cimento, cal e areia, no traço 1:1:6, inclusive emboço com argamassa de cimento, saibro e areia no traço 1:4:4</v>
          </cell>
          <cell r="E385" t="str">
            <v>m²</v>
          </cell>
          <cell r="H385">
            <v>22.36</v>
          </cell>
          <cell r="I385">
            <v>11.31</v>
          </cell>
          <cell r="K385">
            <v>33.67</v>
          </cell>
        </row>
        <row r="386">
          <cell r="C386" t="str">
            <v>11.08.010</v>
          </cell>
          <cell r="D386" t="str">
            <v>Revestimento em parede com casquilho cerâmico sobre emboço pronto</v>
          </cell>
          <cell r="E386" t="str">
            <v>m²</v>
          </cell>
          <cell r="H386">
            <v>7.92</v>
          </cell>
          <cell r="I386">
            <v>11.86</v>
          </cell>
          <cell r="K386">
            <v>19.78</v>
          </cell>
        </row>
        <row r="387">
          <cell r="C387" t="str">
            <v>11.08.020</v>
          </cell>
          <cell r="D387" t="str">
            <v>Revestimento em parede com casquilho cerâmico, inclusive emboço com argamassa de cimento, saibro e areia no traço 1:4:4</v>
          </cell>
          <cell r="E387" t="str">
            <v>m²</v>
          </cell>
          <cell r="H387">
            <v>9.2899999999999991</v>
          </cell>
          <cell r="I387">
            <v>16.09</v>
          </cell>
          <cell r="K387">
            <v>25.38</v>
          </cell>
        </row>
        <row r="388">
          <cell r="C388" t="str">
            <v>11.09.010</v>
          </cell>
          <cell r="D388" t="str">
            <v>Revestimento em parede com placa pré-moldada de concreto com espessura de 2,5cm, sobre emboço pronto</v>
          </cell>
          <cell r="E388" t="str">
            <v>m²</v>
          </cell>
          <cell r="H388">
            <v>16.489999999999998</v>
          </cell>
          <cell r="I388">
            <v>9.6999999999999993</v>
          </cell>
          <cell r="K388">
            <v>26.189999999999998</v>
          </cell>
        </row>
        <row r="389">
          <cell r="C389" t="str">
            <v>11.09.020</v>
          </cell>
          <cell r="D389" t="str">
            <v>Revestimento em parede com placa pré-moldada de concreto com espessura de 2,5cm, inclusive emboço com argamassa de cimento, saibro e areia no traço 1:4:4</v>
          </cell>
          <cell r="E389" t="str">
            <v>m²</v>
          </cell>
          <cell r="H389">
            <v>17.86</v>
          </cell>
          <cell r="I389">
            <v>13.94</v>
          </cell>
          <cell r="K389">
            <v>31.799999999999997</v>
          </cell>
        </row>
        <row r="390">
          <cell r="C390" t="str">
            <v>11.10.010</v>
          </cell>
          <cell r="D390" t="str">
            <v>Tratamento em concreto aparente, incluindo desbaste, estucagem com cimento branco e polimento</v>
          </cell>
          <cell r="E390" t="str">
            <v>m²</v>
          </cell>
          <cell r="H390">
            <v>0.81</v>
          </cell>
          <cell r="I390">
            <v>5.85</v>
          </cell>
          <cell r="K390">
            <v>6.66</v>
          </cell>
        </row>
        <row r="391">
          <cell r="C391" t="str">
            <v>11.10.020</v>
          </cell>
          <cell r="D391" t="str">
            <v>Jateamento de areia ao metal branco em estruturas de aço carbono utilizando compressor de ar portátil de 260 PCM, acoplado a equipamento de jateamento pressurizado, inclusive acessórios.</v>
          </cell>
          <cell r="E391" t="str">
            <v>m²</v>
          </cell>
          <cell r="F391">
            <v>7.99</v>
          </cell>
          <cell r="H391">
            <v>2.39</v>
          </cell>
          <cell r="I391">
            <v>1.83</v>
          </cell>
          <cell r="K391">
            <v>12.21</v>
          </cell>
        </row>
        <row r="392">
          <cell r="C392" t="str">
            <v>12.01.010</v>
          </cell>
          <cell r="D392" t="str">
            <v>Forro de gesso aplicado em laje</v>
          </cell>
          <cell r="E392" t="str">
            <v>m²</v>
          </cell>
          <cell r="H392">
            <v>4.2</v>
          </cell>
          <cell r="I392">
            <v>2.8</v>
          </cell>
          <cell r="K392">
            <v>9.1999999999999993</v>
          </cell>
        </row>
        <row r="393">
          <cell r="C393" t="str">
            <v>12.01.020</v>
          </cell>
          <cell r="D393" t="str">
            <v>Forro de gesso aplicado em laje de concreto</v>
          </cell>
          <cell r="E393" t="str">
            <v>m²</v>
          </cell>
          <cell r="H393">
            <v>4.8</v>
          </cell>
          <cell r="I393">
            <v>3.2</v>
          </cell>
          <cell r="K393">
            <v>8</v>
          </cell>
        </row>
        <row r="394">
          <cell r="C394" t="str">
            <v>12.02.010</v>
          </cell>
          <cell r="D394" t="str">
            <v>Fornecimento e assentamento de forropacote da Eucatex, padrão liso, montado com perfis aparentes de aço pré-pintado</v>
          </cell>
          <cell r="E394" t="str">
            <v>m²</v>
          </cell>
          <cell r="H394">
            <v>21</v>
          </cell>
          <cell r="I394">
            <v>1.61</v>
          </cell>
          <cell r="K394">
            <v>22.61</v>
          </cell>
        </row>
        <row r="395">
          <cell r="C395" t="str">
            <v>12.02.020</v>
          </cell>
          <cell r="D395" t="str">
            <v>Fornecimento e assentamento de forropacote da Eucatex, padrão liso, montado com perfis aparentes de alumínio anodizado</v>
          </cell>
          <cell r="E395" t="str">
            <v>m²</v>
          </cell>
          <cell r="H395">
            <v>21</v>
          </cell>
          <cell r="I395">
            <v>1.61</v>
          </cell>
          <cell r="K395">
            <v>22.61</v>
          </cell>
        </row>
        <row r="396">
          <cell r="C396" t="str">
            <v>13.01.010</v>
          </cell>
          <cell r="D396" t="str">
            <v>Lastro de piso com 10,0cm de espessura em concreto 1:4:8</v>
          </cell>
          <cell r="E396" t="str">
            <v>m²</v>
          </cell>
          <cell r="H396">
            <v>7.88</v>
          </cell>
          <cell r="I396">
            <v>6.93</v>
          </cell>
          <cell r="K396">
            <v>22.41</v>
          </cell>
        </row>
        <row r="397">
          <cell r="C397" t="str">
            <v>13.01.020</v>
          </cell>
          <cell r="D397" t="str">
            <v>Lastro de piso com a utilização de aditivo impermeabilizante - SIKA 1, com 10,0cm de espessura em concreto 1:4:8</v>
          </cell>
          <cell r="E397" t="str">
            <v>m²</v>
          </cell>
          <cell r="H397">
            <v>11.7</v>
          </cell>
          <cell r="I397">
            <v>6.93</v>
          </cell>
          <cell r="K397">
            <v>18.63</v>
          </cell>
        </row>
        <row r="398">
          <cell r="C398" t="str">
            <v>13.01.030</v>
          </cell>
          <cell r="D398" t="str">
            <v>Lastro de piso com 5,0cm de espessura em concreto 1:4:8</v>
          </cell>
          <cell r="E398" t="str">
            <v>m²</v>
          </cell>
          <cell r="H398">
            <v>3.94</v>
          </cell>
          <cell r="I398">
            <v>4</v>
          </cell>
          <cell r="K398">
            <v>7.9399999999999995</v>
          </cell>
        </row>
        <row r="399">
          <cell r="C399" t="str">
            <v>13.01.040</v>
          </cell>
          <cell r="D399" t="str">
            <v>Lastro de piso, com a utilização de aditivo impermeabilizante - SIKA 1, com 5,0cm de espessura em concreto 1:4:8</v>
          </cell>
          <cell r="E399" t="str">
            <v>m²</v>
          </cell>
          <cell r="H399">
            <v>5.85</v>
          </cell>
          <cell r="I399">
            <v>4</v>
          </cell>
          <cell r="K399">
            <v>9.85</v>
          </cell>
        </row>
        <row r="400">
          <cell r="C400" t="str">
            <v>13.02.010</v>
          </cell>
          <cell r="D400" t="str">
            <v>Regularização de contra-piso para revestimento de pisos com tacos, alcatifas, paviflex, etc. empregando argamassa de cimento e areia no traço 1:4, com 3,0cm de espessura</v>
          </cell>
          <cell r="E400" t="str">
            <v>m²</v>
          </cell>
          <cell r="H400">
            <v>2.62</v>
          </cell>
          <cell r="I400">
            <v>4.74</v>
          </cell>
          <cell r="K400">
            <v>7.36</v>
          </cell>
        </row>
        <row r="401">
          <cell r="C401" t="str">
            <v>13.03.010</v>
          </cell>
          <cell r="D401" t="str">
            <v>Piso cimentado com argamassa de cimento e areia no traço 1:3, com 2,0cm de espessura, e com acabamento liso</v>
          </cell>
          <cell r="E401" t="str">
            <v>m²</v>
          </cell>
          <cell r="H401">
            <v>2.13</v>
          </cell>
          <cell r="I401">
            <v>5.85</v>
          </cell>
          <cell r="K401">
            <v>11.66</v>
          </cell>
        </row>
        <row r="402">
          <cell r="C402" t="str">
            <v>13.03.020</v>
          </cell>
          <cell r="D402" t="str">
            <v>Piso cimentado com argamassa de cimento e areia no traço 1:3, com 2,0cm de espessura e juntas de vidro formando quadros de 1,0x1,0m, e com acabamento liso</v>
          </cell>
          <cell r="E402" t="str">
            <v>m²</v>
          </cell>
          <cell r="H402">
            <v>2.58</v>
          </cell>
          <cell r="I402">
            <v>6.39</v>
          </cell>
          <cell r="K402">
            <v>8.9699999999999989</v>
          </cell>
        </row>
        <row r="403">
          <cell r="C403" t="str">
            <v>13.03.030</v>
          </cell>
          <cell r="D403" t="str">
            <v>Piso cimentado com argamassa de cimento e areia no traço 1:3, com 2,0cm de espessura e juntas de madeira formando quadros de 2,0x2,0m, e com acabamento liso</v>
          </cell>
          <cell r="E403" t="str">
            <v>m²</v>
          </cell>
          <cell r="H403">
            <v>2.4900000000000002</v>
          </cell>
          <cell r="I403">
            <v>6.31</v>
          </cell>
          <cell r="K403">
            <v>8.8000000000000007</v>
          </cell>
        </row>
        <row r="404">
          <cell r="C404" t="str">
            <v>13.03.040</v>
          </cell>
          <cell r="D404" t="str">
            <v>Piso cimentado com argamassa de cimento e areia no traço 1:4, com 1,5cm de espessura e com acabamento liso</v>
          </cell>
          <cell r="E404" t="str">
            <v>m²</v>
          </cell>
          <cell r="H404">
            <v>1.32</v>
          </cell>
          <cell r="I404">
            <v>5.74</v>
          </cell>
          <cell r="K404">
            <v>7.0600000000000005</v>
          </cell>
        </row>
        <row r="405">
          <cell r="C405" t="str">
            <v>13.03.060</v>
          </cell>
          <cell r="D405" t="str">
            <v>Piso em lençol de granito artificial (marmorite) com juntas de vidro, formando quadros de 1,0x1,0m, na cor branca</v>
          </cell>
          <cell r="E405" t="str">
            <v>m²</v>
          </cell>
          <cell r="H405">
            <v>12.6</v>
          </cell>
          <cell r="I405">
            <v>13.01</v>
          </cell>
          <cell r="K405">
            <v>25.61</v>
          </cell>
        </row>
        <row r="406">
          <cell r="C406" t="str">
            <v>13.03.070</v>
          </cell>
          <cell r="D406" t="str">
            <v>Piso em lençol de granito artificial (marmorite) com juntas de vidro, formando quadros de 1,0x1,0m, na cor cinza</v>
          </cell>
          <cell r="E406" t="str">
            <v>m²</v>
          </cell>
          <cell r="H406">
            <v>6.12</v>
          </cell>
          <cell r="I406">
            <v>13.01</v>
          </cell>
          <cell r="K406">
            <v>19.13</v>
          </cell>
        </row>
        <row r="407">
          <cell r="C407" t="str">
            <v>13.03.080</v>
          </cell>
          <cell r="D407" t="str">
            <v>Piso em lençol de granito artificial (marmorite) com juntas de vidro, formando quadros de 1,0x1,0m, na cor preta ou vermelha</v>
          </cell>
          <cell r="E407" t="str">
            <v>m²</v>
          </cell>
          <cell r="H407">
            <v>8.5</v>
          </cell>
          <cell r="I407">
            <v>13.01</v>
          </cell>
          <cell r="K407">
            <v>21.509999999999998</v>
          </cell>
        </row>
        <row r="408">
          <cell r="C408" t="str">
            <v>13.03.090</v>
          </cell>
          <cell r="D408" t="str">
            <v>Piso em granilite na cor marron com juntas de plástico, conforme projeto de arquitetura e caderno de especificação</v>
          </cell>
          <cell r="E408" t="str">
            <v>m²</v>
          </cell>
          <cell r="H408">
            <v>13.1</v>
          </cell>
          <cell r="I408">
            <v>13.01</v>
          </cell>
          <cell r="K408">
            <v>35.29</v>
          </cell>
        </row>
        <row r="409">
          <cell r="C409" t="str">
            <v>13.03.100</v>
          </cell>
          <cell r="D409" t="str">
            <v>Piso em lençol de granito artificial (marmorite) com juntas de plástico, formando quadros de 1,0x1,0m, na cor cinza</v>
          </cell>
          <cell r="E409" t="str">
            <v>m²</v>
          </cell>
          <cell r="H409">
            <v>6.62</v>
          </cell>
          <cell r="I409">
            <v>13.01</v>
          </cell>
          <cell r="K409">
            <v>19.63</v>
          </cell>
        </row>
        <row r="410">
          <cell r="C410" t="str">
            <v>13.03.110</v>
          </cell>
          <cell r="D410" t="str">
            <v>Piso em lençol de granito artificial (marmorite) com juntas de plástico, formando quadros de 1,0x1,0m, na cor preta ou vermelha</v>
          </cell>
          <cell r="E410" t="str">
            <v>m²</v>
          </cell>
          <cell r="H410">
            <v>9</v>
          </cell>
          <cell r="I410">
            <v>13.01</v>
          </cell>
          <cell r="K410">
            <v>22.009999999999998</v>
          </cell>
        </row>
        <row r="411">
          <cell r="C411" t="str">
            <v>13.03.130</v>
          </cell>
          <cell r="D411" t="str">
            <v>Piso cerâmico comum, tipo A, 20x20cm PEI 3, assentado com argamassa de cimento e areia no traço 1:6, com 2,0cm de espessura</v>
          </cell>
          <cell r="E411" t="str">
            <v>m²</v>
          </cell>
          <cell r="H411">
            <v>9.8000000000000007</v>
          </cell>
          <cell r="I411">
            <v>7.62</v>
          </cell>
          <cell r="K411">
            <v>17.420000000000002</v>
          </cell>
        </row>
        <row r="412">
          <cell r="C412" t="str">
            <v>13.03.150</v>
          </cell>
          <cell r="D412" t="str">
            <v>Piso paviflex com 2mm de espessura, sobre base regularizada já pronta</v>
          </cell>
          <cell r="E412" t="str">
            <v>m²</v>
          </cell>
          <cell r="H412">
            <v>15</v>
          </cell>
          <cell r="I412">
            <v>3</v>
          </cell>
          <cell r="K412">
            <v>18</v>
          </cell>
        </row>
        <row r="413">
          <cell r="C413" t="str">
            <v>13.03.160</v>
          </cell>
          <cell r="D413" t="str">
            <v>Piso paviflex com 2mm de espessura, inclusive base regularizada de argamassa de cimento e areia no traço 1:4, com 3,0cm de espessura</v>
          </cell>
          <cell r="E413" t="str">
            <v>m²</v>
          </cell>
          <cell r="H413">
            <v>17.62</v>
          </cell>
          <cell r="I413">
            <v>7.74</v>
          </cell>
          <cell r="K413">
            <v>25.36</v>
          </cell>
        </row>
        <row r="414">
          <cell r="C414" t="str">
            <v>13.03.170</v>
          </cell>
          <cell r="D414" t="str">
            <v>Piso industrial Durbeton, Korodur ou similar de alta resistência com 8mm de espessura, com juntas de plástico formando quadros de 1,0x1,0m, na cor cinza natural e com acabamento desempenado, inclusive base regularizada</v>
          </cell>
          <cell r="E414" t="str">
            <v>m²</v>
          </cell>
          <cell r="H414">
            <v>7.82</v>
          </cell>
          <cell r="I414">
            <v>11.77</v>
          </cell>
          <cell r="K414">
            <v>19.59</v>
          </cell>
        </row>
        <row r="415">
          <cell r="C415" t="str">
            <v>13.03.180</v>
          </cell>
          <cell r="D415" t="str">
            <v>Piso industrial Durbeton, Korodur ou similar de alta resistência com 8mm de espessura, com juntas de plástico formando quadros de 1,0x1,0m, na cor cinza natural e com acabamento levemente raspado, inclusive base regularizada</v>
          </cell>
          <cell r="E415" t="str">
            <v>m²</v>
          </cell>
          <cell r="H415">
            <v>7.82</v>
          </cell>
          <cell r="I415">
            <v>15</v>
          </cell>
          <cell r="K415">
            <v>22.82</v>
          </cell>
        </row>
        <row r="416">
          <cell r="C416" t="str">
            <v>13.03.190</v>
          </cell>
          <cell r="D416" t="str">
            <v>Piso industrial Durbeton, Korodur ou similar de alta resistência com 8mm de espessura, com juntas de plástico formando quadros de 1,0x1,0m, na cor cinza natural e com acabamento raspado polido, inclusive base regularizada</v>
          </cell>
          <cell r="E416" t="str">
            <v>m²</v>
          </cell>
          <cell r="H416">
            <v>7.82</v>
          </cell>
          <cell r="I416">
            <v>17.16</v>
          </cell>
          <cell r="K416">
            <v>24.98</v>
          </cell>
        </row>
        <row r="417">
          <cell r="C417" t="str">
            <v>13.03.200</v>
          </cell>
          <cell r="D417" t="str">
            <v>Piso industrial Durbeton, Korodur ou similar de alta resistência com 8mm de espessura, com juntas de plástico formando quadros de 1,0x1,0m, na cor amarela, preta, marrom ou vermelha e com acabamento desempenado, inclusive base regularizada</v>
          </cell>
          <cell r="E417" t="str">
            <v>m²</v>
          </cell>
          <cell r="H417">
            <v>9.17</v>
          </cell>
          <cell r="I417">
            <v>11.77</v>
          </cell>
          <cell r="K417">
            <v>20.939999999999998</v>
          </cell>
        </row>
        <row r="418">
          <cell r="C418" t="str">
            <v>13.03.210</v>
          </cell>
          <cell r="D418" t="str">
            <v>Piso industrial Durbeton, Korodur ou similar de alta resistência com 8mm de espessura, com juntas de plástico formando quadros de 1,0x1,0m, na cor amarela, preta, marrom ou vermelha e com acabamento levemente raspado, inclusive base regularizada</v>
          </cell>
          <cell r="E418" t="str">
            <v>m²</v>
          </cell>
          <cell r="H418">
            <v>9.17</v>
          </cell>
          <cell r="I418">
            <v>15</v>
          </cell>
          <cell r="K418">
            <v>24.17</v>
          </cell>
        </row>
        <row r="419">
          <cell r="C419" t="str">
            <v>13.03.220</v>
          </cell>
          <cell r="D419" t="str">
            <v>Piso em granilite de alta resistência com 8mm de espessura, com juntas de vidro formando quadros de 1,0x1,0m, na cor amarelo mustarda e com acabamento polido, inclusive base regularizada, conforme projeto de arquitetura e caderno de especificação</v>
          </cell>
          <cell r="E419" t="str">
            <v>m²</v>
          </cell>
          <cell r="H419">
            <v>9.17</v>
          </cell>
          <cell r="I419">
            <v>17.16</v>
          </cell>
          <cell r="K419">
            <v>36.08</v>
          </cell>
        </row>
        <row r="420">
          <cell r="C420" t="str">
            <v>13.03.230</v>
          </cell>
          <cell r="D420" t="str">
            <v>Piso industrial Durbeton, Korodur ou similar de alta resistência com 8mm de espessura, com juntas de plástico formando quadros de 1,0x1,0m, na cor verde e com acabamento desempenado, inclusive base regularizada</v>
          </cell>
          <cell r="E420" t="str">
            <v>m²</v>
          </cell>
          <cell r="H420">
            <v>11.27</v>
          </cell>
          <cell r="I420">
            <v>11.77</v>
          </cell>
          <cell r="K420">
            <v>23.04</v>
          </cell>
        </row>
        <row r="421">
          <cell r="C421" t="str">
            <v>13.03.240</v>
          </cell>
          <cell r="D421" t="str">
            <v>Piso industrial Durbeton, Korodur ou similar de alta resistência com 8mm de espessura, com juntas de plástico formando quadros de 1,0x1,0m, na cor verde e com acabamento levemente raspado, inclusive base regularizada</v>
          </cell>
          <cell r="E421" t="str">
            <v>m²</v>
          </cell>
          <cell r="H421">
            <v>11.27</v>
          </cell>
          <cell r="I421">
            <v>15</v>
          </cell>
          <cell r="K421">
            <v>26.27</v>
          </cell>
        </row>
        <row r="422">
          <cell r="C422" t="str">
            <v>13.03.250</v>
          </cell>
          <cell r="D422" t="str">
            <v>Piso industrial Durbeton, Korodur ou similar de alta resistência com 8mm de espessura, com juntas de plástico formando quadros de 1,0x1,0m, na cor verde e com acabamento raspado polido, inclusive base regularizada</v>
          </cell>
          <cell r="E422" t="str">
            <v>m²</v>
          </cell>
          <cell r="H422">
            <v>11.27</v>
          </cell>
          <cell r="I422">
            <v>17.16</v>
          </cell>
          <cell r="K422">
            <v>28.43</v>
          </cell>
        </row>
        <row r="423">
          <cell r="C423" t="str">
            <v>14.01.030</v>
          </cell>
          <cell r="D423" t="str">
            <v>Rodapé de granito artificial (marmorite) com 10cm de altura, na cor branca</v>
          </cell>
          <cell r="E423" t="str">
            <v>m</v>
          </cell>
          <cell r="H423">
            <v>1.22</v>
          </cell>
          <cell r="I423">
            <v>6.26</v>
          </cell>
          <cell r="K423">
            <v>7.4799999999999995</v>
          </cell>
        </row>
        <row r="424">
          <cell r="C424" t="str">
            <v>14.01.040</v>
          </cell>
          <cell r="D424" t="str">
            <v>Rodapé de granito artificial (marmorite) com 10cm de altura, na cor cinza</v>
          </cell>
          <cell r="E424" t="str">
            <v>m</v>
          </cell>
          <cell r="H424">
            <v>0.56999999999999995</v>
          </cell>
          <cell r="I424">
            <v>6.26</v>
          </cell>
          <cell r="K424">
            <v>6.83</v>
          </cell>
        </row>
        <row r="425">
          <cell r="C425" t="str">
            <v>14.01.050</v>
          </cell>
          <cell r="D425" t="str">
            <v>Rodapé de granito artificial (marmorite) com 10cm de altura, na cor preta ou vermelha</v>
          </cell>
          <cell r="E425" t="str">
            <v>m</v>
          </cell>
          <cell r="H425">
            <v>0.81</v>
          </cell>
          <cell r="I425">
            <v>6.26</v>
          </cell>
          <cell r="K425">
            <v>7.07</v>
          </cell>
        </row>
        <row r="426">
          <cell r="C426" t="str">
            <v>14.01.060</v>
          </cell>
          <cell r="D426" t="str">
            <v>Rodapé de paviflex aplicado sobre revestimento de argamassa de cimento e areia no traço 1:3</v>
          </cell>
          <cell r="E426" t="str">
            <v>m</v>
          </cell>
          <cell r="H426">
            <v>3.21</v>
          </cell>
          <cell r="I426">
            <v>1.52</v>
          </cell>
          <cell r="K426">
            <v>4.7300000000000004</v>
          </cell>
        </row>
        <row r="427">
          <cell r="C427" t="str">
            <v>14.01.070</v>
          </cell>
          <cell r="D427" t="str">
            <v>Rodapé de argamassa de alta resistência Durbeton, Korodur ou similar, com 10,0cm de altura na cor cinza natural e com acabamento raspado</v>
          </cell>
          <cell r="E427" t="str">
            <v>m</v>
          </cell>
          <cell r="H427">
            <v>1.79</v>
          </cell>
          <cell r="I427">
            <v>5.46</v>
          </cell>
          <cell r="K427">
            <v>7.25</v>
          </cell>
        </row>
        <row r="428">
          <cell r="C428" t="str">
            <v>14.01.080</v>
          </cell>
          <cell r="D428" t="str">
            <v>Rodapé de argamassa de alta resistência Durbeton, Korodur ou similar, com 10,0cm de altura na cor amarela, preta, marrom ou vermelha e com acabamento raspado</v>
          </cell>
          <cell r="E428" t="str">
            <v>m</v>
          </cell>
          <cell r="H428">
            <v>2.33</v>
          </cell>
          <cell r="I428">
            <v>5.46</v>
          </cell>
          <cell r="K428">
            <v>7.79</v>
          </cell>
        </row>
        <row r="429">
          <cell r="C429" t="str">
            <v>14.01.090</v>
          </cell>
          <cell r="D429" t="str">
            <v>Rodapé de argamassa de alta resistência Durbeton, Korodur ou similar, com 10,0cm de altura na cor verde e com acabamento raspado</v>
          </cell>
          <cell r="E429" t="str">
            <v>m</v>
          </cell>
          <cell r="H429">
            <v>3.17</v>
          </cell>
          <cell r="I429">
            <v>5.46</v>
          </cell>
          <cell r="K429">
            <v>8.629999999999999</v>
          </cell>
        </row>
        <row r="430">
          <cell r="C430" t="str">
            <v>14.02.010</v>
          </cell>
          <cell r="D430" t="str">
            <v>Soleira em cimentado de 15,0cm de largura</v>
          </cell>
          <cell r="E430" t="str">
            <v>m</v>
          </cell>
          <cell r="H430">
            <v>0.21</v>
          </cell>
          <cell r="I430">
            <v>1.08</v>
          </cell>
          <cell r="K430">
            <v>1.29</v>
          </cell>
        </row>
        <row r="431">
          <cell r="C431" t="str">
            <v>14.02.020</v>
          </cell>
          <cell r="D431" t="str">
            <v>Soleira de granito artificial (Marmorite) com 15,0cm de largura, na cor branca</v>
          </cell>
          <cell r="E431" t="str">
            <v>m</v>
          </cell>
          <cell r="H431">
            <v>1.82</v>
          </cell>
          <cell r="I431">
            <v>5.04</v>
          </cell>
          <cell r="K431">
            <v>6.86</v>
          </cell>
        </row>
        <row r="432">
          <cell r="C432" t="str">
            <v>14.02.030</v>
          </cell>
          <cell r="D432" t="str">
            <v>Soleira de granito artificial (Marmorite) com 15,0cm de largura, na cor cinza</v>
          </cell>
          <cell r="E432" t="str">
            <v>m</v>
          </cell>
          <cell r="H432">
            <v>0.85</v>
          </cell>
          <cell r="I432">
            <v>5.04</v>
          </cell>
          <cell r="K432">
            <v>5.89</v>
          </cell>
        </row>
        <row r="433">
          <cell r="C433" t="str">
            <v>14.02.040</v>
          </cell>
          <cell r="D433" t="str">
            <v>Soleira de granito artificial (Marmorite) com 15,0cm de largura, na cor preta ou vermelha</v>
          </cell>
          <cell r="E433" t="str">
            <v>m</v>
          </cell>
          <cell r="H433">
            <v>1.21</v>
          </cell>
          <cell r="I433">
            <v>5.04</v>
          </cell>
          <cell r="K433">
            <v>6.25</v>
          </cell>
        </row>
        <row r="434">
          <cell r="C434" t="str">
            <v>14.02.050</v>
          </cell>
          <cell r="D434" t="str">
            <v>Soleira de argamassa de alta resistência Durbeton, Kordour ou similar, com 10,0cm de largura, na cor cinza natural e com acabamento raspado</v>
          </cell>
          <cell r="E434" t="str">
            <v>m</v>
          </cell>
          <cell r="H434">
            <v>0.69</v>
          </cell>
          <cell r="I434">
            <v>4.38</v>
          </cell>
          <cell r="K434">
            <v>5.07</v>
          </cell>
        </row>
        <row r="435">
          <cell r="C435" t="str">
            <v>14.02.060</v>
          </cell>
          <cell r="D435" t="str">
            <v>Soleira de argamassa de alta resistência Durbeton, Kordour ou similar, com 10,0cm de largura, na cor amarela, preta, marrom ou vermelha e com acabamento raspado</v>
          </cell>
          <cell r="E435" t="str">
            <v>m</v>
          </cell>
          <cell r="H435">
            <v>0.82</v>
          </cell>
          <cell r="I435">
            <v>4.38</v>
          </cell>
          <cell r="K435">
            <v>5.2</v>
          </cell>
        </row>
        <row r="436">
          <cell r="C436" t="str">
            <v>14.02.070</v>
          </cell>
          <cell r="D436" t="str">
            <v>Soleira de argamassa de alta resistência Durbeton, Kordour ou similar, com 10,0cm de largura, na cor verde e com acabamento raspado</v>
          </cell>
          <cell r="E436" t="str">
            <v>m</v>
          </cell>
          <cell r="H436">
            <v>1.03</v>
          </cell>
          <cell r="I436">
            <v>4.38</v>
          </cell>
          <cell r="K436">
            <v>5.41</v>
          </cell>
        </row>
        <row r="437">
          <cell r="C437" t="str">
            <v>14.03.010</v>
          </cell>
          <cell r="D437" t="str">
            <v>Degrau de escada com 30,0cm, em granito artificial (Marmorite), na cor branca e espelho com 20,0cm</v>
          </cell>
          <cell r="E437" t="str">
            <v>m</v>
          </cell>
          <cell r="H437">
            <v>6.09</v>
          </cell>
          <cell r="I437">
            <v>12.66</v>
          </cell>
          <cell r="K437">
            <v>18.75</v>
          </cell>
        </row>
        <row r="438">
          <cell r="C438" t="str">
            <v>14.03.020</v>
          </cell>
          <cell r="D438" t="str">
            <v>Degrau de escada com 30,0cm, em granito artificial (Marmorite), na cor cinza e espelho com 20,0cm</v>
          </cell>
          <cell r="E438" t="str">
            <v>m</v>
          </cell>
          <cell r="H438">
            <v>2.85</v>
          </cell>
          <cell r="I438">
            <v>12.66</v>
          </cell>
          <cell r="K438">
            <v>15.51</v>
          </cell>
        </row>
        <row r="439">
          <cell r="C439" t="str">
            <v>14.03.030</v>
          </cell>
          <cell r="D439" t="str">
            <v>Degrau de escada com 30,0cm, em granito artificial (Marmorite), na cor preta ou vermelha e espelho com 20,0cm</v>
          </cell>
          <cell r="E439" t="str">
            <v>m</v>
          </cell>
          <cell r="H439">
            <v>4.04</v>
          </cell>
          <cell r="I439">
            <v>12.66</v>
          </cell>
          <cell r="K439">
            <v>16.7</v>
          </cell>
        </row>
        <row r="440">
          <cell r="C440" t="str">
            <v>14.03.040</v>
          </cell>
          <cell r="D440" t="str">
            <v>Degrau de escada com 30,0cm, em argamassa de alta resistência Durbeton, Korodur ou similar, e espelho com 20,0cm, na cor cinza natural e com acabamento raspado</v>
          </cell>
          <cell r="E440" t="str">
            <v>m</v>
          </cell>
          <cell r="H440">
            <v>5.28</v>
          </cell>
          <cell r="I440">
            <v>13.82</v>
          </cell>
          <cell r="K440">
            <v>19.100000000000001</v>
          </cell>
        </row>
        <row r="441">
          <cell r="C441" t="str">
            <v>14.03.050</v>
          </cell>
          <cell r="D441" t="str">
            <v>Degrau de escada com 30,0cm, em argamassa de alta resistência Durbeton, Korodur ou similar, e espelho com 20,0cm, na cor amarela, preta, marrom ou vermelha e com acabamento raspado</v>
          </cell>
          <cell r="E441" t="str">
            <v>m</v>
          </cell>
          <cell r="H441">
            <v>6.63</v>
          </cell>
          <cell r="I441">
            <v>13.82</v>
          </cell>
          <cell r="K441">
            <v>20.45</v>
          </cell>
        </row>
        <row r="442">
          <cell r="C442" t="str">
            <v>14.03.060</v>
          </cell>
          <cell r="D442" t="str">
            <v>Degrau de escada com 30,0cm, em argamassa de alta resistência Durbeton, Korodur ou similar, e espelho com 20,0cm, na cor verde  e com acabamento raspado</v>
          </cell>
          <cell r="E442" t="str">
            <v>m</v>
          </cell>
          <cell r="H442">
            <v>8.73</v>
          </cell>
          <cell r="I442">
            <v>13.82</v>
          </cell>
          <cell r="K442">
            <v>22.55</v>
          </cell>
        </row>
        <row r="443">
          <cell r="C443" t="str">
            <v>14.04.010</v>
          </cell>
          <cell r="D443" t="str">
            <v>Corrimão de granito artificial (Marmorite) com 15,0cm de largura, na cor branca</v>
          </cell>
          <cell r="E443" t="str">
            <v>m</v>
          </cell>
          <cell r="H443">
            <v>3.04</v>
          </cell>
          <cell r="I443">
            <v>12.49</v>
          </cell>
          <cell r="K443">
            <v>15.530000000000001</v>
          </cell>
        </row>
        <row r="444">
          <cell r="C444" t="str">
            <v>14.04.020</v>
          </cell>
          <cell r="D444" t="str">
            <v>Corrimão de granito artificial (Marmorite) com 15,0cm de largura, na cor cinza</v>
          </cell>
          <cell r="E444" t="str">
            <v>m</v>
          </cell>
          <cell r="H444">
            <v>1.42</v>
          </cell>
          <cell r="I444">
            <v>12.49</v>
          </cell>
          <cell r="K444">
            <v>13.91</v>
          </cell>
        </row>
        <row r="445">
          <cell r="C445" t="str">
            <v>14.04.030</v>
          </cell>
          <cell r="D445" t="str">
            <v>Corrimão de granito artificial (Marmorite) com 15,0cm de largura, na cor preta ou vermelha</v>
          </cell>
          <cell r="E445" t="str">
            <v>m</v>
          </cell>
          <cell r="H445">
            <v>2.0099999999999998</v>
          </cell>
          <cell r="I445">
            <v>12.49</v>
          </cell>
          <cell r="K445">
            <v>14.5</v>
          </cell>
        </row>
        <row r="446">
          <cell r="C446" t="str">
            <v>15.01.010</v>
          </cell>
          <cell r="D446" t="str">
            <v>Balcão de cozinha de granito artificial na cor branca, aplicado sobre laje de concreto de 3,0cm de espessura</v>
          </cell>
          <cell r="E446" t="str">
            <v>m²</v>
          </cell>
          <cell r="H446">
            <v>16.98</v>
          </cell>
          <cell r="I446">
            <v>17.7</v>
          </cell>
          <cell r="K446">
            <v>34.68</v>
          </cell>
        </row>
        <row r="447">
          <cell r="C447" t="str">
            <v>15.01.020</v>
          </cell>
          <cell r="D447" t="str">
            <v>Balcão de cozinha de granito artificial na cor cinza, aplicado sobre laje de concreto de 3,0cm de espessura</v>
          </cell>
          <cell r="E447" t="str">
            <v>m²</v>
          </cell>
          <cell r="H447">
            <v>10.55</v>
          </cell>
          <cell r="I447">
            <v>17.7</v>
          </cell>
          <cell r="K447">
            <v>28.25</v>
          </cell>
        </row>
        <row r="448">
          <cell r="C448" t="str">
            <v>15.01.030</v>
          </cell>
          <cell r="D448" t="str">
            <v>Balcão de cozinha de granito artificial na cor vermelha ou preta, aplicado sobre laje de concreto de 3,0cm de espessura</v>
          </cell>
          <cell r="E448" t="str">
            <v>m²</v>
          </cell>
          <cell r="H448">
            <v>12.93</v>
          </cell>
          <cell r="I448">
            <v>17.7</v>
          </cell>
          <cell r="K448">
            <v>30.63</v>
          </cell>
        </row>
        <row r="449">
          <cell r="C449" t="str">
            <v>16.01.010</v>
          </cell>
          <cell r="D449" t="str">
            <v>Remoção de pintura antiga a cal</v>
          </cell>
          <cell r="E449" t="str">
            <v>m²</v>
          </cell>
          <cell r="I449">
            <v>0.46</v>
          </cell>
          <cell r="K449">
            <v>0.46</v>
          </cell>
        </row>
        <row r="450">
          <cell r="C450" t="str">
            <v>16.01.020</v>
          </cell>
          <cell r="D450" t="str">
            <v>Remoção de pintura antiga a óleo ou esmalte</v>
          </cell>
          <cell r="E450" t="str">
            <v>m²</v>
          </cell>
          <cell r="H450">
            <v>0.56000000000000005</v>
          </cell>
          <cell r="I450">
            <v>1.1599999999999999</v>
          </cell>
          <cell r="K450">
            <v>2.19</v>
          </cell>
        </row>
        <row r="451">
          <cell r="C451" t="str">
            <v>16.02.010</v>
          </cell>
          <cell r="D451" t="str">
            <v>Caiação branca em paredes internas e externas, em obras de apenas um pavimento, três demãos</v>
          </cell>
          <cell r="E451" t="str">
            <v>m²</v>
          </cell>
          <cell r="H451">
            <v>0.32</v>
          </cell>
          <cell r="I451">
            <v>0.67</v>
          </cell>
          <cell r="K451">
            <v>0.99</v>
          </cell>
        </row>
        <row r="452">
          <cell r="C452" t="str">
            <v>16.02.020</v>
          </cell>
          <cell r="D452" t="str">
            <v>Caiação de cor em paredes internas e externas, em obras de apenas um pavimento, três demãos</v>
          </cell>
          <cell r="E452" t="str">
            <v>m²</v>
          </cell>
          <cell r="H452">
            <v>0.6</v>
          </cell>
          <cell r="I452">
            <v>0.79</v>
          </cell>
          <cell r="K452">
            <v>1.3900000000000001</v>
          </cell>
        </row>
        <row r="453">
          <cell r="C453" t="str">
            <v>16.02.030</v>
          </cell>
          <cell r="D453" t="str">
            <v>Caiação branca em paredes externas, em obras com mais de um pavimento, três demãos</v>
          </cell>
          <cell r="E453" t="str">
            <v>m²</v>
          </cell>
          <cell r="H453">
            <v>0.32</v>
          </cell>
          <cell r="I453">
            <v>0.97</v>
          </cell>
          <cell r="K453">
            <v>1.29</v>
          </cell>
        </row>
        <row r="454">
          <cell r="C454" t="str">
            <v>16.02.040</v>
          </cell>
          <cell r="D454" t="str">
            <v>Caiação de cor em paredes externas, em obras com mais de um pavimento, três demãos</v>
          </cell>
          <cell r="E454" t="str">
            <v>m²</v>
          </cell>
          <cell r="H454">
            <v>0.6</v>
          </cell>
          <cell r="I454">
            <v>1.1599999999999999</v>
          </cell>
          <cell r="K454">
            <v>1.7599999999999998</v>
          </cell>
        </row>
        <row r="455">
          <cell r="C455" t="str">
            <v>16.02.050</v>
          </cell>
          <cell r="D455" t="str">
            <v>Caiação de cor batida a escova (Plastex)</v>
          </cell>
          <cell r="E455" t="str">
            <v>m²</v>
          </cell>
          <cell r="H455">
            <v>0.55000000000000004</v>
          </cell>
          <cell r="I455">
            <v>1.34</v>
          </cell>
          <cell r="K455">
            <v>1.8900000000000001</v>
          </cell>
        </row>
        <row r="456">
          <cell r="C456" t="str">
            <v>16.03.010</v>
          </cell>
          <cell r="D456" t="str">
            <v>Pintura Látex, CORALAR ou similar, duas demãos, sem massa corrida, inclusive aplicação de uma demão de líquido selador de parede</v>
          </cell>
          <cell r="E456" t="str">
            <v>m²</v>
          </cell>
          <cell r="H456">
            <v>1.1299999999999999</v>
          </cell>
          <cell r="I456">
            <v>2.04</v>
          </cell>
          <cell r="K456">
            <v>4.21</v>
          </cell>
        </row>
        <row r="457">
          <cell r="C457" t="str">
            <v>16.03.020</v>
          </cell>
          <cell r="D457" t="str">
            <v>Pintura Látex  em paredes internas, CORALAR ou similar, duas demãos,  inclusive aplicação de uma demão de líquido selador e de duas demãos de massa corrida à base de PVA</v>
          </cell>
          <cell r="E457" t="str">
            <v>m²</v>
          </cell>
          <cell r="H457">
            <v>1.94</v>
          </cell>
          <cell r="I457">
            <v>3.7</v>
          </cell>
          <cell r="K457">
            <v>7.18</v>
          </cell>
        </row>
        <row r="458">
          <cell r="C458" t="str">
            <v>16.03.030</v>
          </cell>
          <cell r="D458" t="str">
            <v>Pintura látex  em paredes externas, CORALMUR ou similar, duas demãos, sem massa acrílica, inclusive aplicação de uma demão de fundo preparador</v>
          </cell>
          <cell r="E458" t="str">
            <v>m²</v>
          </cell>
          <cell r="H458">
            <v>2.2400000000000002</v>
          </cell>
          <cell r="I458">
            <v>2.04</v>
          </cell>
          <cell r="K458">
            <v>4.28</v>
          </cell>
        </row>
        <row r="459">
          <cell r="C459" t="str">
            <v>16.03.040</v>
          </cell>
          <cell r="D459" t="str">
            <v>Pintura látex  em paredes externas, CORALMUR ou similar, duas demãos, inclusive aplicação de selador acrílico uma demão, e  massa acrílica, duas demãos</v>
          </cell>
          <cell r="E459" t="str">
            <v>m²</v>
          </cell>
          <cell r="H459">
            <v>3.79</v>
          </cell>
          <cell r="I459">
            <v>3.7</v>
          </cell>
          <cell r="K459">
            <v>9.25</v>
          </cell>
        </row>
        <row r="460">
          <cell r="C460" t="str">
            <v>16.03.050</v>
          </cell>
          <cell r="D460" t="str">
            <v>Pintura à base de emulsão acrílica, CORALAR ou similar, em paredes internas, duas demãos sem massa, inclusive selador acrílico, uma demão</v>
          </cell>
          <cell r="E460" t="str">
            <v>m²</v>
          </cell>
          <cell r="H460">
            <v>1.56</v>
          </cell>
          <cell r="I460">
            <v>2.04</v>
          </cell>
          <cell r="K460">
            <v>3.6</v>
          </cell>
        </row>
        <row r="461">
          <cell r="C461" t="str">
            <v>16.03.060</v>
          </cell>
          <cell r="D461" t="str">
            <v>Pintura à base de emulsão acrílica, CORALAR ou similar, em paredes internas, duas demãos, inclusive líquido selador uma demão, e duas demãos de massa acrílica</v>
          </cell>
          <cell r="E461" t="str">
            <v>m²</v>
          </cell>
          <cell r="H461">
            <v>4.13</v>
          </cell>
          <cell r="I461">
            <v>3.7</v>
          </cell>
          <cell r="K461">
            <v>7.83</v>
          </cell>
        </row>
        <row r="462">
          <cell r="C462" t="str">
            <v>16.03.070</v>
          </cell>
          <cell r="D462" t="str">
            <v>Pintura à base de emulsão acrílica, CORALPLUS ou similar, em paredes externas, duas demãos sem massa, inclusive aplicação de selador acrílico, uma demão</v>
          </cell>
          <cell r="E462" t="str">
            <v>m²</v>
          </cell>
          <cell r="H462">
            <v>2.86</v>
          </cell>
          <cell r="I462">
            <v>2.04</v>
          </cell>
          <cell r="K462">
            <v>4.9000000000000004</v>
          </cell>
        </row>
        <row r="463">
          <cell r="C463" t="str">
            <v>16.03.080</v>
          </cell>
          <cell r="D463" t="str">
            <v>Pintura à base de emulsão acrílica, CORALPLUS ou similar, em paredes externas, duas demãos, inclusive aplicação de selador acrílico, uma demão e duas demãos de massa acrílica</v>
          </cell>
          <cell r="E463" t="str">
            <v>m²</v>
          </cell>
          <cell r="H463">
            <v>4.21</v>
          </cell>
          <cell r="I463">
            <v>3.7</v>
          </cell>
          <cell r="K463">
            <v>7.91</v>
          </cell>
        </row>
        <row r="464">
          <cell r="C464" t="str">
            <v>16.04.010</v>
          </cell>
          <cell r="D464" t="str">
            <v>Pintura a óleo em paredes internas, duas demãos, sem emassamento, inclusive aplicação de líquido preparador</v>
          </cell>
          <cell r="E464" t="str">
            <v>m²</v>
          </cell>
          <cell r="H464">
            <v>1.84</v>
          </cell>
          <cell r="I464">
            <v>2.04</v>
          </cell>
          <cell r="K464">
            <v>3.88</v>
          </cell>
        </row>
        <row r="465">
          <cell r="C465" t="str">
            <v>16.04.020</v>
          </cell>
          <cell r="D465" t="str">
            <v>Pintura a óleo em paredes internas, três demãos, sem emassamento, inclusive aplicação de líquido preparador</v>
          </cell>
          <cell r="E465" t="str">
            <v>m²</v>
          </cell>
          <cell r="H465">
            <v>2.21</v>
          </cell>
          <cell r="I465">
            <v>2.46</v>
          </cell>
          <cell r="K465">
            <v>4.67</v>
          </cell>
        </row>
        <row r="466">
          <cell r="C466" t="str">
            <v>16.04.030</v>
          </cell>
          <cell r="D466" t="str">
            <v>Pintura a óleo em paredes internas, duas demãos, com emassamento, inclusive aplicação de líquido preparador</v>
          </cell>
          <cell r="E466" t="str">
            <v>m²</v>
          </cell>
          <cell r="H466">
            <v>4.8099999999999996</v>
          </cell>
          <cell r="I466">
            <v>3.7</v>
          </cell>
          <cell r="K466">
            <v>8.51</v>
          </cell>
        </row>
        <row r="467">
          <cell r="C467" t="str">
            <v>16.04.040</v>
          </cell>
          <cell r="D467" t="str">
            <v>Pintura a óleo em paredes internas, três demãos, com emassamento, inclusive aplicação de líquido preparador</v>
          </cell>
          <cell r="E467" t="str">
            <v>m²</v>
          </cell>
          <cell r="H467">
            <v>5.18</v>
          </cell>
          <cell r="I467">
            <v>4.12</v>
          </cell>
          <cell r="K467">
            <v>9.3000000000000007</v>
          </cell>
        </row>
        <row r="468">
          <cell r="C468" t="str">
            <v>16.04.050</v>
          </cell>
          <cell r="D468" t="str">
            <v>Pintura a óleo em esquadrias de madeira, duas demãos, com aparelhamento e sem emassamento, inclusive aplicação de fundo sintético nivelador branco fosco, uma demão</v>
          </cell>
          <cell r="E468" t="str">
            <v>m²</v>
          </cell>
          <cell r="H468">
            <v>1.88</v>
          </cell>
          <cell r="I468">
            <v>2.04</v>
          </cell>
          <cell r="K468">
            <v>3.92</v>
          </cell>
        </row>
        <row r="469">
          <cell r="C469" t="str">
            <v>16.04.060</v>
          </cell>
          <cell r="D469" t="str">
            <v>Pintura a óleo em esquadrias de madeira, duas demãos, inclusive aplicação de fundo sintético nivelador branco fosco, duas demãos, com massa à óleo, duas demãos</v>
          </cell>
          <cell r="E469" t="str">
            <v>m²</v>
          </cell>
          <cell r="H469">
            <v>5.66</v>
          </cell>
          <cell r="I469">
            <v>3.81</v>
          </cell>
          <cell r="K469">
            <v>12.31</v>
          </cell>
        </row>
        <row r="470">
          <cell r="C470" t="str">
            <v>16.04.070</v>
          </cell>
          <cell r="D470" t="str">
            <v>Pintura a óleo em esquadrias de ferro, duas demãos, sem raspagem e sem aparelhamento</v>
          </cell>
          <cell r="E470" t="str">
            <v>m²</v>
          </cell>
          <cell r="H470">
            <v>0.98</v>
          </cell>
          <cell r="I470">
            <v>2.35</v>
          </cell>
          <cell r="K470">
            <v>3.33</v>
          </cell>
        </row>
        <row r="471">
          <cell r="C471" t="str">
            <v>16.04.080</v>
          </cell>
          <cell r="D471" t="str">
            <v>Pintura a óleo em esquadrias de ferro, duas demãos, com raspagem e aparelhamento com zarcão</v>
          </cell>
          <cell r="E471" t="str">
            <v>m²</v>
          </cell>
          <cell r="H471">
            <v>1.91</v>
          </cell>
          <cell r="I471">
            <v>4.3099999999999996</v>
          </cell>
          <cell r="K471">
            <v>8.2799999999999994</v>
          </cell>
        </row>
        <row r="472">
          <cell r="C472" t="str">
            <v>16.04.090</v>
          </cell>
          <cell r="D472" t="str">
            <v>Pintura com esmalte sintético em esquadria de ferro, duas demãos, sem raspagem e sem aparelhamento</v>
          </cell>
          <cell r="E472" t="str">
            <v>m²</v>
          </cell>
          <cell r="H472">
            <v>1.1000000000000001</v>
          </cell>
          <cell r="I472">
            <v>2.35</v>
          </cell>
          <cell r="K472">
            <v>3.45</v>
          </cell>
        </row>
        <row r="473">
          <cell r="C473" t="str">
            <v>16.04.100</v>
          </cell>
          <cell r="D473" t="str">
            <v>Pintura com esmalte sintético em esquadria de ferro, duas demãos, com raspagem e aparelhamento com zarcão</v>
          </cell>
          <cell r="E473" t="str">
            <v>m²</v>
          </cell>
          <cell r="H473">
            <v>2.0299999999999998</v>
          </cell>
          <cell r="I473">
            <v>4.3099999999999996</v>
          </cell>
          <cell r="K473">
            <v>6.34</v>
          </cell>
        </row>
        <row r="474">
          <cell r="C474" t="str">
            <v>16.04.110</v>
          </cell>
          <cell r="D474" t="str">
            <v>Pintura com esmalte sintético em esquadria de ferro galvanizado, duas demãos, sem raspagem e aparelhamento com galvo primer</v>
          </cell>
          <cell r="E474" t="str">
            <v>m²</v>
          </cell>
          <cell r="H474">
            <v>2.2000000000000002</v>
          </cell>
          <cell r="I474">
            <v>3.62</v>
          </cell>
          <cell r="K474">
            <v>5.82</v>
          </cell>
        </row>
        <row r="475">
          <cell r="C475" t="str">
            <v>16.04.120</v>
          </cell>
          <cell r="D475" t="str">
            <v>Pintura com esmalte sintético em esquadria de ferro galvanizado, duas demãos, com raspagem e aparelhamento com galvo primer</v>
          </cell>
          <cell r="E475" t="str">
            <v>m²</v>
          </cell>
          <cell r="H475">
            <v>2.4300000000000002</v>
          </cell>
          <cell r="I475">
            <v>4.3099999999999996</v>
          </cell>
          <cell r="K475">
            <v>6.74</v>
          </cell>
        </row>
        <row r="476">
          <cell r="C476" t="str">
            <v>16.05.010</v>
          </cell>
          <cell r="D476" t="str">
            <v>Pintura com verniz copal sintético, duas demãos, em esquadrias de madeira</v>
          </cell>
          <cell r="E476" t="str">
            <v>m²</v>
          </cell>
          <cell r="H476">
            <v>1.05</v>
          </cell>
          <cell r="I476">
            <v>1.92</v>
          </cell>
          <cell r="K476">
            <v>2.9699999999999998</v>
          </cell>
        </row>
        <row r="477">
          <cell r="C477" t="str">
            <v>16.05.030</v>
          </cell>
          <cell r="D477" t="str">
            <v>Pintura com verniz acrílico, três demãos, sobre tijolo natural ou concreto aparente, inclusive fundo preparador, uma demão</v>
          </cell>
          <cell r="E477" t="str">
            <v>m²</v>
          </cell>
          <cell r="H477">
            <v>2.4700000000000002</v>
          </cell>
          <cell r="I477">
            <v>1.62</v>
          </cell>
          <cell r="K477">
            <v>4.09</v>
          </cell>
        </row>
        <row r="478">
          <cell r="C478" t="str">
            <v>16.05.040</v>
          </cell>
          <cell r="D478" t="str">
            <v>Pintura com verniz  poliuretânico, três demãos, sobre madeira</v>
          </cell>
          <cell r="E478" t="str">
            <v>m²</v>
          </cell>
          <cell r="H478">
            <v>1.41</v>
          </cell>
          <cell r="I478">
            <v>1.92</v>
          </cell>
          <cell r="K478">
            <v>3.33</v>
          </cell>
        </row>
        <row r="479">
          <cell r="C479" t="str">
            <v>16.05.050</v>
          </cell>
          <cell r="D479" t="str">
            <v>Pintura para tratamento em madeira com imunizante, tipo penetrol cupim, da vedacit ou similar, duas demais</v>
          </cell>
          <cell r="E479" t="str">
            <v>m²</v>
          </cell>
          <cell r="H479">
            <v>1.41</v>
          </cell>
          <cell r="I479">
            <v>1.92</v>
          </cell>
          <cell r="K479">
            <v>3.33</v>
          </cell>
        </row>
        <row r="480">
          <cell r="C480" t="str">
            <v>16.06.010</v>
          </cell>
          <cell r="D480" t="str">
            <v>Pintura à base de silicone, duas demãos, sobre parede de concreto ou de tijolos cerâmicos</v>
          </cell>
          <cell r="E480" t="str">
            <v>m²</v>
          </cell>
          <cell r="H480">
            <v>4.37</v>
          </cell>
          <cell r="I480">
            <v>1.46</v>
          </cell>
          <cell r="K480">
            <v>5.83</v>
          </cell>
        </row>
        <row r="481">
          <cell r="C481" t="str">
            <v>16.07.020</v>
          </cell>
          <cell r="D481" t="str">
            <v>Pintura à base de epóxi, duas demãos, sem emassamento</v>
          </cell>
          <cell r="E481" t="str">
            <v>m²</v>
          </cell>
          <cell r="H481">
            <v>3.56</v>
          </cell>
          <cell r="I481">
            <v>4.16</v>
          </cell>
          <cell r="K481">
            <v>7.7200000000000006</v>
          </cell>
        </row>
        <row r="482">
          <cell r="C482" t="str">
            <v>17.01.020</v>
          </cell>
          <cell r="D482" t="str">
            <v>Passeio em pedra portuguesa assentada sobre argamassa seca de cimento e areia no traço 1:6 e rejuntada com argamassa seca de cimento e areia no traço 1:2</v>
          </cell>
          <cell r="E482" t="str">
            <v>m²</v>
          </cell>
          <cell r="H482">
            <v>11.46</v>
          </cell>
          <cell r="I482">
            <v>5.39</v>
          </cell>
          <cell r="K482">
            <v>16.850000000000001</v>
          </cell>
        </row>
        <row r="483">
          <cell r="C483" t="str">
            <v>17.01.030</v>
          </cell>
          <cell r="D483" t="str">
            <v>Passeio de concreto 1:4:8 com 5,0cm de espessura, capeado com cimento e areia no traço 1:3, tendo 2,0cm de espessura</v>
          </cell>
          <cell r="E483" t="str">
            <v>m²</v>
          </cell>
          <cell r="H483">
            <v>6.07</v>
          </cell>
          <cell r="I483">
            <v>8.01</v>
          </cell>
          <cell r="K483">
            <v>14.08</v>
          </cell>
        </row>
        <row r="484">
          <cell r="C484" t="str">
            <v>17.01.040</v>
          </cell>
          <cell r="D484" t="str">
            <v>Passeio de concreto 1:3:5 com 5,0cm de espessura e juntas secas em quadros de 1,0x2,0m</v>
          </cell>
          <cell r="E484" t="str">
            <v>m²</v>
          </cell>
          <cell r="H484">
            <v>4.1500000000000004</v>
          </cell>
          <cell r="I484">
            <v>7.09</v>
          </cell>
          <cell r="K484">
            <v>11.24</v>
          </cell>
        </row>
        <row r="485">
          <cell r="C485" t="str">
            <v>17.01.050</v>
          </cell>
          <cell r="D485" t="str">
            <v>Passeio de concreto 1:2,5:4 com 5,0cm de espessura e juntas secas em quadros de 1,0x2,0m</v>
          </cell>
          <cell r="E485" t="str">
            <v>m²</v>
          </cell>
          <cell r="H485">
            <v>4.57</v>
          </cell>
          <cell r="I485">
            <v>7.09</v>
          </cell>
          <cell r="K485">
            <v>11.66</v>
          </cell>
        </row>
        <row r="486">
          <cell r="C486" t="str">
            <v>17.01.060</v>
          </cell>
          <cell r="D486" t="str">
            <v>Passeio de concreto 1:3:5 com 5,0cm de espessura e juntas de madeira em quadros de 1,2x1,2m</v>
          </cell>
          <cell r="E486" t="str">
            <v>m²</v>
          </cell>
          <cell r="H486">
            <v>4.84</v>
          </cell>
          <cell r="I486">
            <v>6.55</v>
          </cell>
          <cell r="K486">
            <v>11.39</v>
          </cell>
        </row>
        <row r="487">
          <cell r="C487" t="str">
            <v>17.01.070</v>
          </cell>
          <cell r="D487" t="str">
            <v>Passeio de concreto 1:2,5:4 com 5,0cm de espessura e juntas de madeira em quadros de 1,2x1,2m</v>
          </cell>
          <cell r="E487" t="str">
            <v>m²</v>
          </cell>
          <cell r="H487">
            <v>5.26</v>
          </cell>
          <cell r="I487">
            <v>6.55</v>
          </cell>
          <cell r="K487">
            <v>11.809999999999999</v>
          </cell>
        </row>
        <row r="488">
          <cell r="C488" t="str">
            <v>17.01.080</v>
          </cell>
          <cell r="D488" t="str">
            <v>Passeio de concreto 1:3:5 com 5,0cm de espessura e juntas de asfalto em quadros de 1,0x2,0m</v>
          </cell>
          <cell r="E488" t="str">
            <v>m²</v>
          </cell>
          <cell r="F488">
            <v>0.47</v>
          </cell>
          <cell r="H488">
            <v>4.67</v>
          </cell>
          <cell r="I488">
            <v>8.11</v>
          </cell>
          <cell r="K488">
            <v>13.25</v>
          </cell>
        </row>
        <row r="489">
          <cell r="C489" t="str">
            <v>17.01.090</v>
          </cell>
          <cell r="D489" t="str">
            <v>Passeio de concreto 1:2,5:4 com 5,0cm de espessura e juntas de asfalto em quadros de 1,0x2,0m</v>
          </cell>
          <cell r="E489" t="str">
            <v>m²</v>
          </cell>
          <cell r="F489">
            <v>0.47</v>
          </cell>
          <cell r="H489">
            <v>5.09</v>
          </cell>
          <cell r="I489">
            <v>8.11</v>
          </cell>
          <cell r="K489">
            <v>3.02</v>
          </cell>
        </row>
        <row r="490">
          <cell r="C490" t="str">
            <v>17.01.100</v>
          </cell>
          <cell r="D490" t="str">
            <v>Passeio de concreto 1:3:5 com 5,0cm de espessura e juntas riscadas em quadros de 1,0x2,0m</v>
          </cell>
          <cell r="E490" t="str">
            <v>m²</v>
          </cell>
          <cell r="H490">
            <v>4.1500000000000004</v>
          </cell>
          <cell r="I490">
            <v>4.3899999999999997</v>
          </cell>
          <cell r="K490">
            <v>8.5399999999999991</v>
          </cell>
        </row>
        <row r="491">
          <cell r="C491" t="str">
            <v>17.01.110</v>
          </cell>
          <cell r="D491" t="str">
            <v>Passeios de concreto 1:2,5:4 com 5,0cm de espessura, e juntas riscadas em quadros de 1,0x2,0m</v>
          </cell>
          <cell r="E491" t="str">
            <v>m²</v>
          </cell>
          <cell r="H491">
            <v>4.57</v>
          </cell>
          <cell r="I491">
            <v>4.3899999999999997</v>
          </cell>
          <cell r="K491">
            <v>8.9600000000000009</v>
          </cell>
        </row>
        <row r="492">
          <cell r="C492" t="str">
            <v>17.01.120</v>
          </cell>
          <cell r="D492" t="str">
            <v>Passeio em lajota de concreto 40x40cm, aplicado sobre lastro de concreto 1:4:8 de 5,0cm de espessura, inclusive execução do lastro</v>
          </cell>
          <cell r="E492" t="str">
            <v>m²</v>
          </cell>
          <cell r="H492">
            <v>10.17</v>
          </cell>
          <cell r="I492">
            <v>10.91</v>
          </cell>
          <cell r="K492">
            <v>31.51</v>
          </cell>
        </row>
        <row r="493">
          <cell r="C493" t="str">
            <v>17.01.130</v>
          </cell>
          <cell r="D493" t="str">
            <v>Passeio em lajota de concreto 50x50cm, aplicado sobre lastro de concreto já pronto</v>
          </cell>
          <cell r="E493" t="str">
            <v>m²</v>
          </cell>
          <cell r="H493">
            <v>6.22</v>
          </cell>
          <cell r="I493">
            <v>6.91</v>
          </cell>
          <cell r="K493">
            <v>13.129999999999999</v>
          </cell>
        </row>
        <row r="494">
          <cell r="C494" t="str">
            <v>17.01.140</v>
          </cell>
          <cell r="D494" t="str">
            <v>Passeio em lajota de concreto 50x50cm, aplicado sobre terreno, inclusive regularização do mesmo</v>
          </cell>
          <cell r="E494" t="str">
            <v>m²</v>
          </cell>
          <cell r="H494">
            <v>6.22</v>
          </cell>
          <cell r="I494">
            <v>7.49</v>
          </cell>
          <cell r="K494">
            <v>13.71</v>
          </cell>
        </row>
        <row r="495">
          <cell r="C495" t="str">
            <v>17.01.145</v>
          </cell>
          <cell r="D495" t="str">
            <v>Revestimento com pedras graníticas de dimensões médias (0,45x0,45x0,05)m e com uma superfície plana (não trabalhada), assentadas e rejuntadas com argamassa de cimento e areia no traço 1:6</v>
          </cell>
          <cell r="E495" t="str">
            <v>m²</v>
          </cell>
          <cell r="H495">
            <v>19.239999999999998</v>
          </cell>
          <cell r="I495">
            <v>9.24</v>
          </cell>
          <cell r="K495">
            <v>28.479999999999997</v>
          </cell>
        </row>
        <row r="496">
          <cell r="C496" t="str">
            <v>17.01.150</v>
          </cell>
          <cell r="D496" t="str">
            <v>Reposição de passeio de pedra portuguesa assentada sobre argamassa seca  de cimento e areia no traço 1:6 e rejuntada com argamassa de  cimento e areia no traço 1:2</v>
          </cell>
          <cell r="E496" t="str">
            <v>m²</v>
          </cell>
          <cell r="H496">
            <v>3.96</v>
          </cell>
          <cell r="I496">
            <v>6.74</v>
          </cell>
          <cell r="K496">
            <v>10.7</v>
          </cell>
        </row>
        <row r="497">
          <cell r="C497" t="str">
            <v>17.01.160</v>
          </cell>
          <cell r="D497" t="str">
            <v>Reposição de passeio em lajota de concreto 50x50cm, aplicada sobre terreno regularizado ou lastro de concreto (só o assentamento)</v>
          </cell>
          <cell r="E497" t="str">
            <v>m²</v>
          </cell>
          <cell r="H497">
            <v>1.62</v>
          </cell>
          <cell r="I497">
            <v>6.91</v>
          </cell>
          <cell r="K497">
            <v>8.5300000000000011</v>
          </cell>
        </row>
        <row r="498">
          <cell r="C498" t="str">
            <v>17.02.010</v>
          </cell>
          <cell r="D498" t="str">
            <v>Fornecimento de barro de jardim (posto obra na praça do Recife)</v>
          </cell>
          <cell r="E498" t="str">
            <v>m³</v>
          </cell>
          <cell r="H498">
            <v>16.8</v>
          </cell>
          <cell r="K498">
            <v>16.8</v>
          </cell>
        </row>
        <row r="499">
          <cell r="C499" t="str">
            <v>17.02.020</v>
          </cell>
          <cell r="D499" t="str">
            <v>Fornecimento de estrume bovino curtido (posto obra na praça do Recife)</v>
          </cell>
          <cell r="E499" t="str">
            <v>m³</v>
          </cell>
          <cell r="H499">
            <v>30</v>
          </cell>
          <cell r="K499">
            <v>30</v>
          </cell>
        </row>
        <row r="500">
          <cell r="C500" t="str">
            <v>17.02.025</v>
          </cell>
          <cell r="D500" t="str">
            <v>Fornecimento de pó de coco (posto obra na praça do Recife)</v>
          </cell>
          <cell r="E500" t="str">
            <v>m³</v>
          </cell>
          <cell r="H500">
            <v>8</v>
          </cell>
          <cell r="K500">
            <v>8</v>
          </cell>
        </row>
        <row r="501">
          <cell r="C501" t="str">
            <v>17.02.030</v>
          </cell>
          <cell r="D501" t="str">
            <v>Fornecimento de cascalhinho, inclusive o espalhamento do mesmo (posto obra na praça do Recife)</v>
          </cell>
          <cell r="E501" t="str">
            <v>m³</v>
          </cell>
          <cell r="H501">
            <v>26</v>
          </cell>
          <cell r="I501">
            <v>0.35</v>
          </cell>
          <cell r="K501">
            <v>26.35</v>
          </cell>
        </row>
        <row r="502">
          <cell r="C502" t="str">
            <v>17.02.040</v>
          </cell>
          <cell r="D502" t="str">
            <v>Fornecimento de cascalhinho, sem o espalhamento do mesmo (posto obra na praça do Recife)</v>
          </cell>
          <cell r="E502" t="str">
            <v>m³</v>
          </cell>
          <cell r="H502">
            <v>26</v>
          </cell>
          <cell r="K502">
            <v>26</v>
          </cell>
        </row>
        <row r="503">
          <cell r="C503" t="str">
            <v>17.02.050</v>
          </cell>
          <cell r="D503" t="str">
            <v>Fornecimento de varão com 2,0m de altura e diâmetro de 3,0cm para tutoramento de mudas, inclusive o assentamento</v>
          </cell>
          <cell r="E503" t="str">
            <v>Un</v>
          </cell>
          <cell r="H503">
            <v>1.3</v>
          </cell>
          <cell r="I503">
            <v>0.19</v>
          </cell>
          <cell r="K503">
            <v>1.49</v>
          </cell>
        </row>
        <row r="504">
          <cell r="C504" t="str">
            <v>17.02.060</v>
          </cell>
          <cell r="D504" t="str">
            <v>Fornecimento de varão com 2,0m de altura e diâmetro de 3,0cm para tutoramento de mudas, sem o assentamento do mesmo</v>
          </cell>
          <cell r="E504" t="str">
            <v>Un</v>
          </cell>
          <cell r="H504">
            <v>1.3</v>
          </cell>
          <cell r="K504">
            <v>1.3</v>
          </cell>
        </row>
        <row r="505">
          <cell r="C505" t="str">
            <v>17.02.070</v>
          </cell>
          <cell r="D505" t="str">
            <v>Fornecimento de estacas para sustentação de grades de proteção de mudas com 2,0m de altura e diâmetro de 5,0cm, inclusive o assentamento das mesmas</v>
          </cell>
          <cell r="E505" t="str">
            <v>Un</v>
          </cell>
          <cell r="H505">
            <v>1.7</v>
          </cell>
          <cell r="I505">
            <v>0.19</v>
          </cell>
          <cell r="K505">
            <v>1.89</v>
          </cell>
        </row>
        <row r="506">
          <cell r="C506" t="str">
            <v>17.02.080</v>
          </cell>
          <cell r="D506" t="str">
            <v>Fornecimento de estacas para sustentação de grades de proteção de mudas com 2,0m de altura e diâmetro de 5,0cm, sem o assentamento das mesmas</v>
          </cell>
          <cell r="E506" t="str">
            <v>Un</v>
          </cell>
          <cell r="H506">
            <v>1.7</v>
          </cell>
          <cell r="K506">
            <v>1.7</v>
          </cell>
        </row>
        <row r="507">
          <cell r="C507" t="str">
            <v>17.02.090</v>
          </cell>
          <cell r="D507" t="str">
            <v>Fornecimento de grades de ripas de Maçaranduba, com 1,80m de altura por 1,50m de largura, confeccionadas com 12 ripas de 5cm de largura e 3 fiadas de arame galvanizado nº 14, inclusive assentamento</v>
          </cell>
          <cell r="E507" t="str">
            <v>Un</v>
          </cell>
          <cell r="H507">
            <v>8.32</v>
          </cell>
          <cell r="I507">
            <v>0.4</v>
          </cell>
          <cell r="K507">
            <v>8.7200000000000006</v>
          </cell>
        </row>
        <row r="508">
          <cell r="C508" t="str">
            <v>17.02.100</v>
          </cell>
          <cell r="D508" t="str">
            <v>Fornecimento de grades de ripas de Maçaranduba, com 1,80m de altura por 1,50m de largura, confeccionadas com 12 ripas de 5cm de largura e 3 fiadas de arame galvanizado nº 14, sem o assentamento</v>
          </cell>
          <cell r="E508" t="str">
            <v>Un</v>
          </cell>
          <cell r="H508">
            <v>8.32</v>
          </cell>
          <cell r="K508">
            <v>8.32</v>
          </cell>
        </row>
        <row r="509">
          <cell r="C509" t="str">
            <v>17.03.010</v>
          </cell>
          <cell r="D509" t="str">
            <v>Meio-fio de alvenaria revestido com argamassa de cimento e areia 1:3</v>
          </cell>
          <cell r="E509" t="str">
            <v>m</v>
          </cell>
          <cell r="H509">
            <v>2.38</v>
          </cell>
          <cell r="I509">
            <v>3.13</v>
          </cell>
          <cell r="K509">
            <v>5.51</v>
          </cell>
        </row>
        <row r="510">
          <cell r="C510" t="str">
            <v>17.03.020</v>
          </cell>
          <cell r="D510" t="str">
            <v>Preparo de solo para gramado com 10,0cm de espessura, feito com barro de jardim e estrume bovino curtido, traço 4:1, com todo material fornecido pelo empreiteiro</v>
          </cell>
          <cell r="E510" t="str">
            <v>m²</v>
          </cell>
          <cell r="H510">
            <v>2.06</v>
          </cell>
          <cell r="I510">
            <v>2.2400000000000002</v>
          </cell>
          <cell r="K510">
            <v>5.24</v>
          </cell>
        </row>
        <row r="511">
          <cell r="C511" t="str">
            <v>17.03.030</v>
          </cell>
          <cell r="D511" t="str">
            <v>Preparo de solo para canteiro com 20,0cm de espessura, feito com barro de jardim e estrume bovino curtido, traço 2:1, com todo material fornecido pelo empreiteiro</v>
          </cell>
          <cell r="E511" t="str">
            <v>m²</v>
          </cell>
          <cell r="H511">
            <v>3.99</v>
          </cell>
          <cell r="I511">
            <v>3.34</v>
          </cell>
          <cell r="K511">
            <v>8.76</v>
          </cell>
        </row>
        <row r="512">
          <cell r="C512" t="str">
            <v>17.03.040</v>
          </cell>
          <cell r="D512" t="str">
            <v>Fornecimento e plantio de grama Inglesa (stenotaphum)</v>
          </cell>
          <cell r="E512" t="str">
            <v>m²</v>
          </cell>
          <cell r="H512">
            <v>1.2</v>
          </cell>
          <cell r="I512">
            <v>1.27</v>
          </cell>
          <cell r="K512">
            <v>2.4699999999999998</v>
          </cell>
        </row>
        <row r="513">
          <cell r="C513" t="str">
            <v>17.03.045</v>
          </cell>
          <cell r="D513" t="str">
            <v>Fornecimento e plantio de grama Inglesa, incluindo preparo de solo com apenas barro de jardim</v>
          </cell>
          <cell r="E513" t="str">
            <v>m²</v>
          </cell>
          <cell r="H513">
            <v>7</v>
          </cell>
          <cell r="I513">
            <v>1.1499999999999999</v>
          </cell>
          <cell r="K513">
            <v>3.02</v>
          </cell>
        </row>
        <row r="514">
          <cell r="C514" t="str">
            <v>17.03.050</v>
          </cell>
          <cell r="D514" t="str">
            <v>Fornecimento e plantio de grama Papuam (Paspalum Conjugatum)</v>
          </cell>
          <cell r="E514" t="str">
            <v>m²</v>
          </cell>
          <cell r="H514">
            <v>1.08</v>
          </cell>
          <cell r="I514">
            <v>1.27</v>
          </cell>
          <cell r="K514">
            <v>2.9</v>
          </cell>
        </row>
        <row r="515">
          <cell r="C515" t="str">
            <v>17.03.060</v>
          </cell>
          <cell r="D515" t="str">
            <v>Fornecimento e plantio de grama de Burro (Cynodon Dactylon)</v>
          </cell>
          <cell r="E515" t="str">
            <v>m²</v>
          </cell>
          <cell r="H515">
            <v>0.9</v>
          </cell>
          <cell r="I515">
            <v>1.27</v>
          </cell>
          <cell r="K515">
            <v>2.17</v>
          </cell>
        </row>
        <row r="516">
          <cell r="C516" t="str">
            <v>17.03.070</v>
          </cell>
          <cell r="D516" t="str">
            <v>Fornecimento e plantio de mudas hebáceas tipo folhagem - grupo 1 (Roxinho, Cróton Pixain, Cuia de Pobre, Cróton Roxo, Cróton Cacheado, Arca de Noé, Bom Dia, Boa Noite, etc.)</v>
          </cell>
          <cell r="E516" t="str">
            <v>Un</v>
          </cell>
          <cell r="H516">
            <v>1.99</v>
          </cell>
          <cell r="I516">
            <v>0.26</v>
          </cell>
          <cell r="K516">
            <v>2.25</v>
          </cell>
        </row>
        <row r="517">
          <cell r="C517" t="str">
            <v>17.03.080</v>
          </cell>
          <cell r="D517" t="str">
            <v xml:space="preserve">Fornecimento e plantio de mudas herbáceas tipo folhagem - grupo 2 (Cana da Índia, Brasileirinho, Nuvem, Panamá, Paquevira, Pingo de Ouro, Acalifa, Chumbinho, Ixora, Beijo, Savia Azul, Tinhorão, etc.) </v>
          </cell>
          <cell r="E517" t="str">
            <v>Un</v>
          </cell>
          <cell r="H517">
            <v>2.11</v>
          </cell>
          <cell r="I517">
            <v>0.26</v>
          </cell>
          <cell r="K517">
            <v>2.37</v>
          </cell>
        </row>
        <row r="518">
          <cell r="C518" t="str">
            <v>17.03.090</v>
          </cell>
          <cell r="D518" t="str">
            <v xml:space="preserve">Fornecimento e plantio de mudas herbáceas (colonial, heliconial e paquevira </v>
          </cell>
          <cell r="E518" t="str">
            <v>Un</v>
          </cell>
          <cell r="H518">
            <v>2.4</v>
          </cell>
          <cell r="I518">
            <v>0.26</v>
          </cell>
          <cell r="K518">
            <v>3.02</v>
          </cell>
        </row>
        <row r="519">
          <cell r="C519" t="str">
            <v>17.03.100</v>
          </cell>
          <cell r="D519" t="str">
            <v xml:space="preserve">Fornecimento e plantio de mudas arbustivas - grupo 1 (Papoula, Jasmim Alfinete, Jasmim Vapor, Espirradeira, etc.) </v>
          </cell>
          <cell r="E519" t="str">
            <v>Un</v>
          </cell>
          <cell r="H519">
            <v>2.2599999999999998</v>
          </cell>
          <cell r="I519">
            <v>0.26</v>
          </cell>
          <cell r="K519">
            <v>2.5199999999999996</v>
          </cell>
        </row>
        <row r="520">
          <cell r="C520" t="str">
            <v>17.03.110</v>
          </cell>
          <cell r="D520" t="str">
            <v xml:space="preserve">Fornecimento e plantio de mudas arbustivas - grupo 2 (Chapéu de Napoleão, Pincel de Barbeiro, Pau D'arquinho, Pata de Vaca, etc.) </v>
          </cell>
          <cell r="E520" t="str">
            <v>Un</v>
          </cell>
          <cell r="H520">
            <v>2.52</v>
          </cell>
          <cell r="I520">
            <v>0.26</v>
          </cell>
          <cell r="K520">
            <v>2.7800000000000002</v>
          </cell>
        </row>
        <row r="521">
          <cell r="C521" t="str">
            <v>17.03.120</v>
          </cell>
          <cell r="D521" t="str">
            <v xml:space="preserve">Fornecimento e plantio de mudas arbustivas - grupo 3 (Sheflera, Cafezinho, Mussaenda) </v>
          </cell>
          <cell r="E521" t="str">
            <v>Un</v>
          </cell>
          <cell r="H521">
            <v>10</v>
          </cell>
          <cell r="I521">
            <v>0.26</v>
          </cell>
          <cell r="K521">
            <v>10.26</v>
          </cell>
        </row>
        <row r="522">
          <cell r="C522" t="str">
            <v>17.03.130</v>
          </cell>
          <cell r="D522" t="str">
            <v>Fornecimento e plantio de mudas arbóreas de tamanho médio com cerca de 1,50m de altura, incluindo a preparação de cova de 40,0x40,0x40,0cm, com barro de jardim e estrume bovino curtido</v>
          </cell>
          <cell r="E522" t="str">
            <v>Un</v>
          </cell>
          <cell r="H522">
            <v>8</v>
          </cell>
          <cell r="I522">
            <v>2.2400000000000002</v>
          </cell>
          <cell r="K522">
            <v>10.24</v>
          </cell>
        </row>
        <row r="523">
          <cell r="C523" t="str">
            <v>17.03.140</v>
          </cell>
          <cell r="D523" t="str">
            <v>Fornecimento e plantio de 'Areca Babu' de tamanho médio, com cerca de 1,50m de altura, incluindo a preparação de cova de 40,0x40,0x40,0cm, com barro de jardim e estrume bovino curtido</v>
          </cell>
          <cell r="E523" t="str">
            <v>Un</v>
          </cell>
          <cell r="H523">
            <v>13</v>
          </cell>
          <cell r="I523">
            <v>2.2400000000000002</v>
          </cell>
          <cell r="K523">
            <v>15.24</v>
          </cell>
        </row>
        <row r="524">
          <cell r="C524" t="str">
            <v>17.03.142</v>
          </cell>
          <cell r="D524" t="str">
            <v>Fornecimento e plantio de Palmeiras do tipo imperial, Dênde, leque e açai, incluindo a preparação de cova de 40,0x40,0x40,0cm, com barro de jardim e estrume bovino curtido</v>
          </cell>
          <cell r="E524" t="str">
            <v>Un</v>
          </cell>
          <cell r="H524">
            <v>50</v>
          </cell>
          <cell r="I524">
            <v>2.2400000000000002</v>
          </cell>
          <cell r="K524">
            <v>83.18</v>
          </cell>
        </row>
        <row r="525">
          <cell r="C525" t="str">
            <v>17.03.144</v>
          </cell>
          <cell r="D525" t="str">
            <v>Fornecimento e plantio de Palmeiras (Imperial, Dendê, Japonesa, etc.) com cerca de 1,50m de altura, incluindo a preparação de cova de 40,0x40,0x40,0cm, com barro de jardim e estrume bovino curtido</v>
          </cell>
          <cell r="E525" t="str">
            <v>Un</v>
          </cell>
          <cell r="H525">
            <v>8</v>
          </cell>
          <cell r="I525">
            <v>2.2400000000000002</v>
          </cell>
          <cell r="K525">
            <v>10.24</v>
          </cell>
        </row>
        <row r="526">
          <cell r="C526" t="str">
            <v>17.03.150</v>
          </cell>
          <cell r="D526" t="str">
            <v>Fornecimento e plantio de Coqueiro (altura do fuste de 1,50m), incluindo a preparação de cova de 40,0x40,0x40,0cm, com barro de jardim e estrume bovino curtido</v>
          </cell>
          <cell r="E526" t="str">
            <v>Un</v>
          </cell>
          <cell r="H526">
            <v>12</v>
          </cell>
          <cell r="I526">
            <v>2.2400000000000002</v>
          </cell>
          <cell r="K526">
            <v>14.24</v>
          </cell>
        </row>
        <row r="527">
          <cell r="C527" t="str">
            <v>17.03.160</v>
          </cell>
          <cell r="D527" t="str">
            <v>Fornecimento e plantio de Macaibeira (altura do fuste de 1,50m), incluindo preparação de cova de 40,0x40,0x40,0cm, com barro de jardim e estrume bovino curtido</v>
          </cell>
          <cell r="E527" t="str">
            <v>Un</v>
          </cell>
          <cell r="H527">
            <v>25</v>
          </cell>
          <cell r="I527">
            <v>4.46</v>
          </cell>
          <cell r="K527">
            <v>29.46</v>
          </cell>
        </row>
        <row r="528">
          <cell r="C528" t="str">
            <v>17.03.170</v>
          </cell>
          <cell r="D528" t="str">
            <v>Fornecimento e plantio de Filodendro, de porte médio, (altura aproximada de 0,80m)</v>
          </cell>
          <cell r="E528" t="str">
            <v>Un</v>
          </cell>
          <cell r="H528">
            <v>10</v>
          </cell>
          <cell r="I528">
            <v>2.23</v>
          </cell>
          <cell r="K528">
            <v>12.23</v>
          </cell>
        </row>
        <row r="529">
          <cell r="C529" t="str">
            <v>17.03.180</v>
          </cell>
          <cell r="D529" t="str">
            <v>Fornecimento e plantio de Gravata Yuca (Tromba de Elefante), Agave Variegata, de porte médio (altura aproximada  de 0,60m)</v>
          </cell>
          <cell r="E529" t="str">
            <v>Un</v>
          </cell>
          <cell r="H529">
            <v>6</v>
          </cell>
          <cell r="I529">
            <v>2.23</v>
          </cell>
          <cell r="K529">
            <v>8.23</v>
          </cell>
        </row>
        <row r="530">
          <cell r="C530" t="str">
            <v>17.03.190</v>
          </cell>
          <cell r="D530" t="str">
            <v>Fornecimento e plantio de mudas rasteiras para forração de canteiros e manchas de contrastes em gramados - grupo 1 (Violeta, Mal-me-quer, Zebrina, etc.)</v>
          </cell>
          <cell r="E530" t="str">
            <v>m²</v>
          </cell>
          <cell r="H530">
            <v>1.8</v>
          </cell>
          <cell r="I530">
            <v>1.27</v>
          </cell>
          <cell r="K530">
            <v>3.0700000000000003</v>
          </cell>
        </row>
        <row r="531">
          <cell r="C531" t="str">
            <v>17.03.200</v>
          </cell>
          <cell r="D531" t="str">
            <v xml:space="preserve">Fornecimento e plantio de mudas Herbáceas forração de canteiros  </v>
          </cell>
          <cell r="E531" t="str">
            <v>m²</v>
          </cell>
          <cell r="H531">
            <v>2.4</v>
          </cell>
          <cell r="I531">
            <v>1.27</v>
          </cell>
          <cell r="K531">
            <v>4.22</v>
          </cell>
        </row>
        <row r="532">
          <cell r="C532" t="str">
            <v>17.04.010</v>
          </cell>
          <cell r="D532" t="str">
            <v>Construção de banco em concreto armado, com apoios a cada 2,0m, em alvenaria de 1/2 vez chapiscada e revestida, sobre sapata de concreto armado, inclusive escavação, reaterro e remoção. (mod. AV-27/2000 opção 01)</v>
          </cell>
          <cell r="E532" t="str">
            <v>m</v>
          </cell>
          <cell r="G532">
            <v>0.25</v>
          </cell>
          <cell r="H532">
            <v>27.41</v>
          </cell>
          <cell r="I532">
            <v>20.329999999999998</v>
          </cell>
          <cell r="J532">
            <v>0.25</v>
          </cell>
          <cell r="K532">
            <v>48.239999999999995</v>
          </cell>
        </row>
        <row r="533">
          <cell r="C533" t="str">
            <v>17.04.020</v>
          </cell>
          <cell r="D533" t="str">
            <v>Construção de banco mureta em concreto armado, apoiado em alvenaria de 1 vez chapiscada e revestida, sobre base de concreto armado, inclusive escavação, reaterro e remoção (mod. AV-27/2000 opção 02)</v>
          </cell>
          <cell r="E533" t="str">
            <v>m</v>
          </cell>
          <cell r="G533">
            <v>0.42</v>
          </cell>
          <cell r="H533">
            <v>37.119999999999997</v>
          </cell>
          <cell r="I533">
            <v>25.82</v>
          </cell>
          <cell r="J533">
            <v>0.43</v>
          </cell>
          <cell r="K533">
            <v>63.79</v>
          </cell>
        </row>
        <row r="534">
          <cell r="C534" t="str">
            <v>17.04.030</v>
          </cell>
          <cell r="D534" t="str">
            <v>Construção de banco jardineira em concreto armado, apoiado em alvenaria de 1/2 vez chapiscada e revestida, sobre base de concreto armado, inclusive escavação, reaterro e remoção (mod. AV-27/2000 opção 03)</v>
          </cell>
          <cell r="E534" t="str">
            <v>m</v>
          </cell>
          <cell r="G534">
            <v>0.13</v>
          </cell>
          <cell r="H534">
            <v>39.299999999999997</v>
          </cell>
          <cell r="I534">
            <v>28.93</v>
          </cell>
          <cell r="J534">
            <v>0.13</v>
          </cell>
          <cell r="K534">
            <v>68.489999999999995</v>
          </cell>
        </row>
        <row r="535">
          <cell r="C535" t="str">
            <v>17.04.040</v>
          </cell>
          <cell r="D535" t="str">
            <v>Construção de banco em concreto armado revestido com granito artificial na cor cinza, com apoios a cada 2,0m, em alvenaria de 1/2 vez chapiscada e revestida, sobre sapata de concreto armado, inclusive escavação, reaterro e remoção (mod. AV-27/2000 opção 0</v>
          </cell>
          <cell r="E535" t="str">
            <v>m</v>
          </cell>
          <cell r="G535">
            <v>0.25</v>
          </cell>
          <cell r="H535">
            <v>30.37</v>
          </cell>
          <cell r="I535">
            <v>23.27</v>
          </cell>
          <cell r="J535">
            <v>0.25</v>
          </cell>
          <cell r="K535">
            <v>54.14</v>
          </cell>
        </row>
        <row r="536">
          <cell r="C536" t="str">
            <v>17.04.050</v>
          </cell>
          <cell r="D536" t="str">
            <v>Construção de banco mureta em concreto armado revestido com granito artificial, na cor cinza, apoiado em alvenaria de 1 vez chapiscada e revestida, sobre base de concreto armado, inclusive escavação, reaterro e remoção (mod. AV-27/2000 opção 05)</v>
          </cell>
          <cell r="E536" t="str">
            <v>m</v>
          </cell>
          <cell r="G536">
            <v>4.22</v>
          </cell>
          <cell r="H536">
            <v>57.75</v>
          </cell>
          <cell r="I536">
            <v>28.63</v>
          </cell>
          <cell r="J536">
            <v>0.43</v>
          </cell>
          <cell r="K536">
            <v>91.03</v>
          </cell>
        </row>
        <row r="537">
          <cell r="C537" t="str">
            <v>17.04.060</v>
          </cell>
          <cell r="D537" t="str">
            <v>Construção de banco jardineira em concreto armado revestido com granito artificial, na cor cinza, apoiado em alvenaria de 1/2 vez chapiscada e revestida, sobre base de concreto armado, inclusive escavação, reaterro e remoção (mod. AV-27/2000 opção 06)</v>
          </cell>
          <cell r="E537" t="str">
            <v>m</v>
          </cell>
          <cell r="G537">
            <v>0.13</v>
          </cell>
          <cell r="H537">
            <v>42.26</v>
          </cell>
          <cell r="I537">
            <v>36.68</v>
          </cell>
          <cell r="J537">
            <v>0.13</v>
          </cell>
          <cell r="K537">
            <v>79.199999999999989</v>
          </cell>
        </row>
        <row r="538">
          <cell r="C538" t="str">
            <v>17.04.100</v>
          </cell>
          <cell r="D538" t="str">
            <v>Fornecimento e assentamento de banco modelo Recife Antigo Ref. B-112, GRAMETAL ou similar, pintado e com roscas para chumbamento, inclusive escavação, remoção e base de concreto</v>
          </cell>
          <cell r="E538" t="str">
            <v>Un</v>
          </cell>
          <cell r="G538">
            <v>0.04</v>
          </cell>
          <cell r="H538">
            <v>281.58999999999997</v>
          </cell>
          <cell r="I538">
            <v>2.79</v>
          </cell>
          <cell r="J538">
            <v>0.04</v>
          </cell>
          <cell r="K538">
            <v>284.45999999999998</v>
          </cell>
        </row>
        <row r="539">
          <cell r="C539" t="str">
            <v>17.04.110</v>
          </cell>
          <cell r="D539" t="str">
            <v>Fornecimento e assentamento de banco modelo Tamanduá Ref. B-108, GRAMETAL ou similar, pintado e com roscas para chumbamento, inclusive escavação, remoção e base de concreto</v>
          </cell>
          <cell r="E539" t="str">
            <v>Un</v>
          </cell>
          <cell r="G539">
            <v>0.04</v>
          </cell>
          <cell r="H539">
            <v>177.59</v>
          </cell>
          <cell r="I539">
            <v>0.48</v>
          </cell>
          <cell r="J539">
            <v>0.04</v>
          </cell>
          <cell r="K539">
            <v>178.15</v>
          </cell>
        </row>
        <row r="540">
          <cell r="C540" t="str">
            <v>17.04.200</v>
          </cell>
          <cell r="D540" t="str">
            <v>Forneciemnto e assentamento de banco pré-moldado tipo GRANILITE, inclusive escavação, remoção e base de concreto</v>
          </cell>
          <cell r="E540" t="str">
            <v>Un</v>
          </cell>
          <cell r="G540">
            <v>0.15</v>
          </cell>
          <cell r="H540">
            <v>36.1</v>
          </cell>
          <cell r="I540">
            <v>3.78</v>
          </cell>
          <cell r="J540">
            <v>0.16</v>
          </cell>
          <cell r="K540">
            <v>40.19</v>
          </cell>
        </row>
        <row r="541">
          <cell r="C541" t="str">
            <v>17.05.010</v>
          </cell>
          <cell r="D541" t="str">
            <v>Fornecimento e assentamento de balanço mirim com 01 cadeira Ref. 097, GIRASSOL ou similar, inclusive pintura e transporte para região metropolitana do grande Recife</v>
          </cell>
          <cell r="E541" t="str">
            <v>Un</v>
          </cell>
          <cell r="G541">
            <v>0.15</v>
          </cell>
          <cell r="H541">
            <v>71.36</v>
          </cell>
          <cell r="I541">
            <v>9.17</v>
          </cell>
          <cell r="J541">
            <v>0.16</v>
          </cell>
          <cell r="K541">
            <v>80.84</v>
          </cell>
        </row>
        <row r="542">
          <cell r="C542" t="str">
            <v>17.05.020</v>
          </cell>
          <cell r="D542" t="str">
            <v>Fornecimento e assentamento de balanço mirim com 02 cadeiras Ref. 098, GIRASSOL ou similar, inclusive pintura e transporte para região metropolitana do grande Recife</v>
          </cell>
          <cell r="E542" t="str">
            <v>Un</v>
          </cell>
          <cell r="G542">
            <v>0.15</v>
          </cell>
          <cell r="H542">
            <v>134.36000000000001</v>
          </cell>
          <cell r="I542">
            <v>9.17</v>
          </cell>
          <cell r="J542">
            <v>0.16</v>
          </cell>
          <cell r="K542">
            <v>143.84000000000003</v>
          </cell>
        </row>
        <row r="543">
          <cell r="C543" t="str">
            <v>17.05.030</v>
          </cell>
          <cell r="D543" t="str">
            <v>Fornecimento e assentamento de balanço mirim com 03 cadeiras Ref. 099, GIRASSOL ou similar, inclusive pintura e transporte para região metropolitana do grande Recife</v>
          </cell>
          <cell r="E543" t="str">
            <v>Un</v>
          </cell>
          <cell r="G543">
            <v>0.15</v>
          </cell>
          <cell r="H543">
            <v>177.36</v>
          </cell>
          <cell r="I543">
            <v>9.17</v>
          </cell>
          <cell r="J543">
            <v>0.16</v>
          </cell>
          <cell r="K543">
            <v>186.84000000000003</v>
          </cell>
        </row>
        <row r="544">
          <cell r="C544" t="str">
            <v>17.05.040</v>
          </cell>
          <cell r="D544" t="str">
            <v>Fornecimento e assentamento de balanço colegial com  02 cadeiras Ref. 120, GIRASSOL ou similar, inclusive pintura e transporte para região metropolitana do grande Recife</v>
          </cell>
          <cell r="E544" t="str">
            <v>Un</v>
          </cell>
          <cell r="G544">
            <v>0.15</v>
          </cell>
          <cell r="H544">
            <v>297.36</v>
          </cell>
          <cell r="I544">
            <v>9.17</v>
          </cell>
          <cell r="J544">
            <v>0.16</v>
          </cell>
          <cell r="K544">
            <v>306.83999999999997</v>
          </cell>
        </row>
        <row r="545">
          <cell r="C545" t="str">
            <v>17.05.050</v>
          </cell>
          <cell r="D545" t="str">
            <v>Fornecimento e assentamento de balanço colegial com  03 cadeiras Ref. 121, GIRASSOL ou similar, inclusive pintura e transporte para região metropolitana do grande Recife</v>
          </cell>
          <cell r="E545" t="str">
            <v>Un</v>
          </cell>
          <cell r="G545">
            <v>0.15</v>
          </cell>
          <cell r="H545">
            <v>347.36</v>
          </cell>
          <cell r="I545">
            <v>9.17</v>
          </cell>
          <cell r="J545">
            <v>0.16</v>
          </cell>
          <cell r="K545">
            <v>356.84</v>
          </cell>
        </row>
        <row r="546">
          <cell r="C546" t="str">
            <v>17.05.060</v>
          </cell>
          <cell r="D546" t="str">
            <v>Fornecimento e assentamento de balanço colegial com  04 cadeiras Ref. 122, GIRASSOL ou similar, inclusive pintura e transporte para região metropolitana do grande Recife</v>
          </cell>
          <cell r="E546" t="str">
            <v>Un</v>
          </cell>
          <cell r="G546">
            <v>0.15</v>
          </cell>
          <cell r="H546">
            <v>417.36</v>
          </cell>
          <cell r="I546">
            <v>9.17</v>
          </cell>
          <cell r="J546">
            <v>0.16</v>
          </cell>
          <cell r="K546">
            <v>426.84</v>
          </cell>
        </row>
        <row r="547">
          <cell r="C547" t="str">
            <v>17.05.070</v>
          </cell>
          <cell r="D547" t="str">
            <v>Fornecimento e assentamento de carrossel STAND tamanho pequeno Ref. 130, GIRASSOL ou similar, inclusive pintura e transporte para região metropolitana do grande Recife</v>
          </cell>
          <cell r="E547" t="str">
            <v>Un</v>
          </cell>
          <cell r="G547">
            <v>1.38</v>
          </cell>
          <cell r="H547">
            <v>342.85</v>
          </cell>
          <cell r="I547">
            <v>18.010000000000002</v>
          </cell>
          <cell r="J547">
            <v>1.4</v>
          </cell>
          <cell r="K547">
            <v>363.64000000000004</v>
          </cell>
        </row>
        <row r="548">
          <cell r="C548" t="str">
            <v>17.05.080</v>
          </cell>
          <cell r="D548" t="str">
            <v>Fornecimento e assentamento de carrossel STAND tamanho médio Ref. 131, GIRASSOL ou similar, inclusive pintura e transporte para região metropolitana do grande Recife</v>
          </cell>
          <cell r="E548" t="str">
            <v>Un</v>
          </cell>
          <cell r="G548">
            <v>1.38</v>
          </cell>
          <cell r="H548">
            <v>417.85</v>
          </cell>
          <cell r="I548">
            <v>18.010000000000002</v>
          </cell>
          <cell r="J548">
            <v>1.4</v>
          </cell>
          <cell r="K548">
            <v>438.64000000000004</v>
          </cell>
        </row>
        <row r="549">
          <cell r="C549" t="str">
            <v>17.05.090</v>
          </cell>
          <cell r="D549" t="str">
            <v>Fornecimento e assentamento de carrossel STAND tamanho grande Ref. 132, GIRASSOL ou similar, inclusive pintura e transporte para região metropolitana do grande Recife</v>
          </cell>
          <cell r="E549" t="str">
            <v>Un</v>
          </cell>
          <cell r="G549">
            <v>1.38</v>
          </cell>
          <cell r="H549">
            <v>472.85</v>
          </cell>
          <cell r="I549">
            <v>18.010000000000002</v>
          </cell>
          <cell r="J549">
            <v>1.4</v>
          </cell>
          <cell r="K549">
            <v>493.64000000000004</v>
          </cell>
        </row>
        <row r="550">
          <cell r="C550" t="str">
            <v>17.05.100</v>
          </cell>
          <cell r="D550" t="str">
            <v>Fornecimento e assentamento de escorrego mirim com rampa de 1,50m Ref. 180, GIRASSOL ou similar, inclusive pintura e transporte para região metropolitana do grande Recife</v>
          </cell>
          <cell r="E550" t="str">
            <v>Un</v>
          </cell>
          <cell r="G550">
            <v>0.15</v>
          </cell>
          <cell r="H550">
            <v>132.36000000000001</v>
          </cell>
          <cell r="I550">
            <v>9.17</v>
          </cell>
          <cell r="J550">
            <v>0.16</v>
          </cell>
          <cell r="K550">
            <v>141.84000000000003</v>
          </cell>
        </row>
        <row r="551">
          <cell r="C551" t="str">
            <v>17.05.110</v>
          </cell>
          <cell r="D551" t="str">
            <v>Fornecimento e assentamento de escorrego médio com rampa de 2,00m Ref. 181, GIRASSOL ou similar, inclusive pintura e transporte para região metropolitana do grande Recife</v>
          </cell>
          <cell r="E551" t="str">
            <v>Un</v>
          </cell>
          <cell r="G551">
            <v>0.15</v>
          </cell>
          <cell r="H551">
            <v>212.36</v>
          </cell>
          <cell r="I551">
            <v>9.17</v>
          </cell>
          <cell r="J551">
            <v>0.16</v>
          </cell>
          <cell r="K551">
            <v>221.84000000000003</v>
          </cell>
        </row>
        <row r="552">
          <cell r="C552" t="str">
            <v>17.05.120</v>
          </cell>
          <cell r="D552" t="str">
            <v>Fornecimento e assentamento de escorrego grande com rampa de 3,00m Ref. 182, GIRASSOL ou similar, inclusive pintura e transporte para região metropolitana do grande Recife</v>
          </cell>
          <cell r="E552" t="str">
            <v>Un</v>
          </cell>
          <cell r="G552">
            <v>0.15</v>
          </cell>
          <cell r="H552">
            <v>322.36</v>
          </cell>
          <cell r="I552">
            <v>9.17</v>
          </cell>
          <cell r="J552">
            <v>0.16</v>
          </cell>
          <cell r="K552">
            <v>331.84</v>
          </cell>
        </row>
        <row r="553">
          <cell r="C553" t="str">
            <v>17.05.130</v>
          </cell>
          <cell r="D553" t="str">
            <v>Fornecimento e assentamento de escorrego com rampa de 4,00m Ref. 183, GIRASSOL ou similar, inclusive pintura e transporte para região metropolitana do grande Recife</v>
          </cell>
          <cell r="E553" t="str">
            <v>Un</v>
          </cell>
          <cell r="G553">
            <v>0.15</v>
          </cell>
          <cell r="H553">
            <v>452.36</v>
          </cell>
          <cell r="I553">
            <v>9.17</v>
          </cell>
          <cell r="J553">
            <v>0.16</v>
          </cell>
          <cell r="K553">
            <v>461.84</v>
          </cell>
        </row>
        <row r="554">
          <cell r="C554" t="str">
            <v>17.05.140</v>
          </cell>
          <cell r="D554" t="str">
            <v>Fornecimento e assentamento de escada vertical L altura 2,00m Ref. 190, GIRASSOL ou similar, inclusive pintura e transporte para região metropolitana do grande Recife</v>
          </cell>
          <cell r="E554" t="str">
            <v>Un</v>
          </cell>
          <cell r="G554">
            <v>0.12</v>
          </cell>
          <cell r="H554">
            <v>181.58</v>
          </cell>
          <cell r="I554">
            <v>8.68</v>
          </cell>
          <cell r="J554">
            <v>0.12</v>
          </cell>
          <cell r="K554">
            <v>190.50000000000003</v>
          </cell>
        </row>
        <row r="555">
          <cell r="C555" t="str">
            <v>17.05.150</v>
          </cell>
          <cell r="D555" t="str">
            <v>Fornecimento e assentamento de escada vertical L altura 3,00m Ref. 191, GIRASSOL ou similar, inclusive pintura e transporte para região metropolitana do grande Recife</v>
          </cell>
          <cell r="E555" t="str">
            <v>Un</v>
          </cell>
          <cell r="G555">
            <v>0.12</v>
          </cell>
          <cell r="H555">
            <v>221.58</v>
          </cell>
          <cell r="I555">
            <v>8.68</v>
          </cell>
          <cell r="J555">
            <v>0.12</v>
          </cell>
          <cell r="K555">
            <v>230.50000000000003</v>
          </cell>
        </row>
        <row r="556">
          <cell r="C556" t="str">
            <v>17.05.160</v>
          </cell>
          <cell r="D556" t="str">
            <v>Fornecimento e assentamento de escada horizontal U altura 2,00m Ref. 192, GIRASSOL ou similar, inclusive pintura e transporte para região metropolitana do grande Recife</v>
          </cell>
          <cell r="E556" t="str">
            <v>Un</v>
          </cell>
          <cell r="G556">
            <v>0.15</v>
          </cell>
          <cell r="H556">
            <v>212.36</v>
          </cell>
          <cell r="I556">
            <v>9.17</v>
          </cell>
          <cell r="J556">
            <v>0.16</v>
          </cell>
          <cell r="K556">
            <v>221.84000000000003</v>
          </cell>
        </row>
        <row r="557">
          <cell r="C557" t="str">
            <v>17.05.170</v>
          </cell>
          <cell r="D557" t="str">
            <v>Fornecimento e assentamento de escada horizontal U altura 3,00m Ref. 193, GIRASSOL ou similar, inclusive pintura e transporte para região metropolitana do grande Recife</v>
          </cell>
          <cell r="E557" t="str">
            <v>Un</v>
          </cell>
          <cell r="G557">
            <v>0.15</v>
          </cell>
          <cell r="H557">
            <v>282.36</v>
          </cell>
          <cell r="I557">
            <v>9.17</v>
          </cell>
          <cell r="J557">
            <v>0.16</v>
          </cell>
          <cell r="K557">
            <v>291.83999999999997</v>
          </cell>
        </row>
        <row r="558">
          <cell r="C558" t="str">
            <v>17.05.180</v>
          </cell>
          <cell r="D558" t="str">
            <v>Fornecimento e assentamento de escada vertical Y altura 3,00m Ref. 194, GIRASSOL ou similar, inclusive pintura e transporte para região metropolitana do grande Recife</v>
          </cell>
          <cell r="E558" t="str">
            <v>Un</v>
          </cell>
          <cell r="G558">
            <v>0.15</v>
          </cell>
          <cell r="H558">
            <v>292.36</v>
          </cell>
          <cell r="I558">
            <v>9.17</v>
          </cell>
          <cell r="J558">
            <v>0.16</v>
          </cell>
          <cell r="K558">
            <v>301.83999999999997</v>
          </cell>
        </row>
        <row r="559">
          <cell r="C559" t="str">
            <v>17.05.190</v>
          </cell>
          <cell r="D559" t="str">
            <v>Fornecimento e assentamento de gangorra mirim com 01 peça Ref. 200, GIRASSOL ou similar, inclusive pintura e transporte para região metropolitana do grande Recife</v>
          </cell>
          <cell r="E559" t="str">
            <v>Un</v>
          </cell>
          <cell r="G559">
            <v>0.15</v>
          </cell>
          <cell r="H559">
            <v>162.36000000000001</v>
          </cell>
          <cell r="I559">
            <v>9.17</v>
          </cell>
          <cell r="J559">
            <v>0.16</v>
          </cell>
          <cell r="K559">
            <v>171.84000000000003</v>
          </cell>
        </row>
        <row r="560">
          <cell r="C560" t="str">
            <v>17.05.200</v>
          </cell>
          <cell r="D560" t="str">
            <v>Fornecimento e assentamento de gangorra mirim com 02 peças Ref. 201, GIRASSOL ou similar, inclusive pintura e transporte para região metropolitana do grande Recife</v>
          </cell>
          <cell r="E560" t="str">
            <v>Un</v>
          </cell>
          <cell r="G560">
            <v>0.15</v>
          </cell>
          <cell r="H560">
            <v>222.36</v>
          </cell>
          <cell r="I560">
            <v>9.17</v>
          </cell>
          <cell r="J560">
            <v>0.16</v>
          </cell>
          <cell r="K560">
            <v>231.84000000000003</v>
          </cell>
        </row>
        <row r="561">
          <cell r="C561" t="str">
            <v>17.05.210</v>
          </cell>
          <cell r="D561" t="str">
            <v>Fornecimento e assentamento de gangorra mirim com 03 peças Ref. 202, GIRASSOL ou similar, inclusive pintura e transporte para região metropolitana do grande Recife</v>
          </cell>
          <cell r="E561" t="str">
            <v>Un</v>
          </cell>
          <cell r="G561">
            <v>0.15</v>
          </cell>
          <cell r="H561">
            <v>282.36</v>
          </cell>
          <cell r="I561">
            <v>9.17</v>
          </cell>
          <cell r="J561">
            <v>0.16</v>
          </cell>
          <cell r="K561">
            <v>291.83999999999997</v>
          </cell>
        </row>
        <row r="562">
          <cell r="C562" t="str">
            <v>17.05.220</v>
          </cell>
          <cell r="D562" t="str">
            <v>Fornecimento e assentamento de gangorra STAND com 02 peças Ref. 203, GIRASSOL ou similar, inclusive pintura e transporte para região metropolitana do grande Recife</v>
          </cell>
          <cell r="E562" t="str">
            <v>Un</v>
          </cell>
          <cell r="G562">
            <v>0.15</v>
          </cell>
          <cell r="H562">
            <v>282.36</v>
          </cell>
          <cell r="I562">
            <v>9.17</v>
          </cell>
          <cell r="J562">
            <v>0.16</v>
          </cell>
          <cell r="K562">
            <v>291.83999999999997</v>
          </cell>
        </row>
        <row r="563">
          <cell r="C563" t="str">
            <v>17.05.230</v>
          </cell>
          <cell r="D563" t="str">
            <v>Fornecimento e assentamento de gangorra STAND com 03 peças Ref. 204, GIRASSOL ou similar, inclusive pintura e transporte para região metropolitana do grande Recife</v>
          </cell>
          <cell r="E563" t="str">
            <v>Un</v>
          </cell>
          <cell r="G563">
            <v>0.15</v>
          </cell>
          <cell r="H563">
            <v>362.36</v>
          </cell>
          <cell r="I563">
            <v>9.17</v>
          </cell>
          <cell r="J563">
            <v>0.16</v>
          </cell>
          <cell r="K563">
            <v>371.84</v>
          </cell>
        </row>
        <row r="564">
          <cell r="C564" t="str">
            <v>17.05.240</v>
          </cell>
          <cell r="D564" t="str">
            <v>Fornecimento e assentamento de gangorra STAND com 04 peças Ref. 205, GIRASSOL ou similar, inclusive pintura e transporte para região metropolitana do grande Recife</v>
          </cell>
          <cell r="E564" t="str">
            <v>Un</v>
          </cell>
          <cell r="G564">
            <v>0.15</v>
          </cell>
          <cell r="H564">
            <v>422.36</v>
          </cell>
          <cell r="I564">
            <v>9.17</v>
          </cell>
          <cell r="J564">
            <v>0.16</v>
          </cell>
          <cell r="K564">
            <v>431.84</v>
          </cell>
        </row>
        <row r="565">
          <cell r="C565" t="str">
            <v>17.05.250</v>
          </cell>
          <cell r="D565" t="str">
            <v>Fornecimento e assentamento de gaiola com (1,20x1,20x2,50)m Ref. 220, GIRASSOL ou similar, inclusive pintura e transporte para região metropolitana do grande Recife</v>
          </cell>
          <cell r="E565" t="str">
            <v>Un</v>
          </cell>
          <cell r="G565">
            <v>0.31</v>
          </cell>
          <cell r="H565">
            <v>364.72</v>
          </cell>
          <cell r="I565">
            <v>10.63</v>
          </cell>
          <cell r="J565">
            <v>0.31</v>
          </cell>
          <cell r="K565">
            <v>375.97</v>
          </cell>
        </row>
        <row r="566">
          <cell r="C566" t="str">
            <v>17.05.260</v>
          </cell>
          <cell r="D566" t="str">
            <v>Fornecimento e assentamento de gaiola com (1,40x1,40x2,50)m Ref. 221, GIRASSOL ou similar, inclusive pintura e transporte para região metropolitana do grande Recife</v>
          </cell>
          <cell r="E566" t="str">
            <v>Un</v>
          </cell>
          <cell r="G566">
            <v>0.31</v>
          </cell>
          <cell r="H566">
            <v>454.72</v>
          </cell>
          <cell r="I566">
            <v>10.63</v>
          </cell>
          <cell r="J566">
            <v>0.31</v>
          </cell>
          <cell r="K566">
            <v>465.97</v>
          </cell>
        </row>
        <row r="567">
          <cell r="C567" t="str">
            <v>17.05.270</v>
          </cell>
          <cell r="D567" t="str">
            <v>Fornecimento e assentamento de gaiola com (1,60x1,60x2,50)m Ref. 222, GIRASSOL ou similar, inclusive pintura e transporte para região metropolitana do grande Recife</v>
          </cell>
          <cell r="E567" t="str">
            <v>Un</v>
          </cell>
          <cell r="G567">
            <v>0.31</v>
          </cell>
          <cell r="H567">
            <v>554.72</v>
          </cell>
          <cell r="I567">
            <v>10.63</v>
          </cell>
          <cell r="J567">
            <v>0.31</v>
          </cell>
          <cell r="K567">
            <v>565.97</v>
          </cell>
        </row>
        <row r="568">
          <cell r="C568" t="str">
            <v>17.05.280</v>
          </cell>
          <cell r="D568" t="str">
            <v>Fornecimento e assentamento de Barras para Futebol de Salão ( móveis) tubo 1 1/2", Ref. 410, GIRASSOL ou similar, inclusive pintura e transporte para região metropolitana do grande Recife</v>
          </cell>
          <cell r="E568" t="str">
            <v>Par</v>
          </cell>
          <cell r="H568">
            <v>400</v>
          </cell>
          <cell r="I568">
            <v>7.7</v>
          </cell>
          <cell r="J568">
            <v>23.37</v>
          </cell>
          <cell r="K568">
            <v>431.07</v>
          </cell>
        </row>
        <row r="569">
          <cell r="C569" t="str">
            <v>17.05.290</v>
          </cell>
          <cell r="D569" t="str">
            <v>Fornecimento e assentamento de Barras para Futebol de Salão ( móveis) tubo 2", Ref. 411, GIRASSOL ou similar, inclusive pintura e transporte para região metropolitana do grande Recife</v>
          </cell>
          <cell r="E569" t="str">
            <v>Par</v>
          </cell>
          <cell r="H569">
            <v>620</v>
          </cell>
          <cell r="I569">
            <v>7.7</v>
          </cell>
          <cell r="J569">
            <v>23.37</v>
          </cell>
          <cell r="K569">
            <v>651.07000000000005</v>
          </cell>
        </row>
        <row r="570">
          <cell r="C570" t="str">
            <v>17.05.300</v>
          </cell>
          <cell r="D570" t="str">
            <v>Fornecimento e assentamento de Barras para Futebol de Salão ( móveis) tubo  3", Ref. 412, GIRASSOL ou similar, inclusive pintura e transporte para região metropolitana do grande Recife</v>
          </cell>
          <cell r="E570" t="str">
            <v>Par</v>
          </cell>
          <cell r="H570">
            <v>800</v>
          </cell>
          <cell r="I570">
            <v>7.7</v>
          </cell>
          <cell r="J570">
            <v>23.37</v>
          </cell>
          <cell r="K570">
            <v>831.07</v>
          </cell>
        </row>
        <row r="571">
          <cell r="C571" t="str">
            <v>17.05.310</v>
          </cell>
          <cell r="D571" t="str">
            <v>Fornecimento e assentamento de Barras para Futebol de Campo Society, tubo  4", Ref. 413, GIRASSOL ou similar, inclusive pintura e transporte para região metropolitana do grande Recife</v>
          </cell>
          <cell r="E571" t="str">
            <v>Par</v>
          </cell>
          <cell r="G571">
            <v>2.0299999999999998</v>
          </cell>
          <cell r="H571">
            <v>1083.8800000000001</v>
          </cell>
          <cell r="I571">
            <v>28.68</v>
          </cell>
          <cell r="J571">
            <v>25.44</v>
          </cell>
          <cell r="K571">
            <v>1140.03</v>
          </cell>
        </row>
        <row r="572">
          <cell r="C572" t="str">
            <v>17.05.320</v>
          </cell>
          <cell r="D572" t="str">
            <v>Fornecimento e assentamento de Barras para Futebol de Campo Oficial, tubo  4", Ref. 414, GIRASSOL ou similar, inclusive pintura e transporte para região metropolitana do grande Recife</v>
          </cell>
          <cell r="E572" t="str">
            <v>Par</v>
          </cell>
          <cell r="G572">
            <v>2.0299999999999998</v>
          </cell>
          <cell r="H572">
            <v>1533.88</v>
          </cell>
          <cell r="I572">
            <v>28.68</v>
          </cell>
          <cell r="J572">
            <v>25.44</v>
          </cell>
          <cell r="K572">
            <v>1590.03</v>
          </cell>
        </row>
        <row r="573">
          <cell r="C573" t="str">
            <v>17.05.330</v>
          </cell>
          <cell r="D573" t="str">
            <v>Fornecimento e assentamento de Traves para Voleibol, tubo  2", Ref. 400, GIRASSOL ou similar, inclusive pintura e transporte para região metropolitana do grande Recife</v>
          </cell>
          <cell r="E573" t="str">
            <v>Par</v>
          </cell>
          <cell r="G573">
            <v>0.12</v>
          </cell>
          <cell r="H573">
            <v>251.58</v>
          </cell>
          <cell r="I573">
            <v>8.68</v>
          </cell>
          <cell r="J573">
            <v>0.12</v>
          </cell>
          <cell r="K573">
            <v>260.5</v>
          </cell>
        </row>
        <row r="574">
          <cell r="C574" t="str">
            <v>17.05.340</v>
          </cell>
          <cell r="D574" t="str">
            <v>Fornecimento e assentamento de Travas para Voleibol, tubo  3", Ref. 401, GIRASSOL ou similar, inclusive pintura e transporte para região metropolitana do grande Recife</v>
          </cell>
          <cell r="E574" t="str">
            <v>Par</v>
          </cell>
          <cell r="G574">
            <v>0.12</v>
          </cell>
          <cell r="H574">
            <v>321.58</v>
          </cell>
          <cell r="I574">
            <v>8.68</v>
          </cell>
          <cell r="J574">
            <v>0.12</v>
          </cell>
          <cell r="K574">
            <v>330.5</v>
          </cell>
        </row>
        <row r="575">
          <cell r="C575" t="str">
            <v>17.05.350</v>
          </cell>
          <cell r="D575" t="str">
            <v>Fornecimento e assentamento de Tabela para Basquete (Oficial), Ref. 420 com aro para tabela Ref. 422, GIRASSOL ou similar, inclusive pintura e transporte para região metropolitana do grande Recife</v>
          </cell>
          <cell r="E575" t="str">
            <v>Par</v>
          </cell>
          <cell r="H575">
            <v>470</v>
          </cell>
          <cell r="I575">
            <v>7.7</v>
          </cell>
          <cell r="K575">
            <v>477.7</v>
          </cell>
        </row>
        <row r="576">
          <cell r="C576" t="str">
            <v>17.05.360</v>
          </cell>
          <cell r="D576" t="str">
            <v>Fornecimento e assentamento de estrutura para Basquete fixa, Ref. 430 e Tabela para Basquete (Oficial) Ref. 420 com aro para tabela Ref. 422, GIRASSOL ou similar, inclusive pintura e transporte para região metropolitana do grande Recife</v>
          </cell>
          <cell r="E576" t="str">
            <v>Par</v>
          </cell>
          <cell r="G576">
            <v>2.8</v>
          </cell>
          <cell r="H576">
            <v>1285.69</v>
          </cell>
          <cell r="I576">
            <v>36.03</v>
          </cell>
          <cell r="J576">
            <v>26.22</v>
          </cell>
          <cell r="K576">
            <v>1350.74</v>
          </cell>
        </row>
        <row r="577">
          <cell r="C577" t="str">
            <v>17.05.370</v>
          </cell>
          <cell r="D577" t="str">
            <v>Forenecimento e assentamento de mastro com 5m de altura Ref. 530, GIRASSOL ou similar, inclusive pintura e transporte para região metropolitana do grande Recife</v>
          </cell>
          <cell r="E577" t="str">
            <v>Un</v>
          </cell>
          <cell r="G577">
            <v>1.73</v>
          </cell>
          <cell r="H577">
            <v>148.36000000000001</v>
          </cell>
          <cell r="I577">
            <v>25.28</v>
          </cell>
          <cell r="J577">
            <v>1.75</v>
          </cell>
          <cell r="K577">
            <v>177.12</v>
          </cell>
        </row>
        <row r="578">
          <cell r="C578" t="str">
            <v>17.05.380</v>
          </cell>
          <cell r="D578" t="str">
            <v>Forenecimento e assentamento de mastro com 6m de altura Ref. 531, GIRASSOL ou similar, inclusive pintura e transporte para região metropolitana do grande Recife</v>
          </cell>
          <cell r="E578" t="str">
            <v>Un</v>
          </cell>
          <cell r="G578">
            <v>1.73</v>
          </cell>
          <cell r="H578">
            <v>163.36000000000001</v>
          </cell>
          <cell r="I578">
            <v>25.28</v>
          </cell>
          <cell r="J578">
            <v>1.75</v>
          </cell>
          <cell r="K578">
            <v>192.12</v>
          </cell>
        </row>
        <row r="579">
          <cell r="C579" t="str">
            <v>17.05.390</v>
          </cell>
          <cell r="D579" t="str">
            <v>Forenecimento e assentamento de mastro com 7m de altura Ref. 532, GIRASSOL ou similar, inclusive pintura e transporte para região metropolitana do grande Recife</v>
          </cell>
          <cell r="E579" t="str">
            <v>Un</v>
          </cell>
          <cell r="G579">
            <v>1.73</v>
          </cell>
          <cell r="H579">
            <v>223.36</v>
          </cell>
          <cell r="I579">
            <v>25.28</v>
          </cell>
          <cell r="J579">
            <v>1.75</v>
          </cell>
          <cell r="K579">
            <v>252.12</v>
          </cell>
        </row>
        <row r="580">
          <cell r="C580" t="str">
            <v>17.05.400</v>
          </cell>
          <cell r="D580" t="str">
            <v>Forenecimento e assentamento de mastro com 8m de altura Ref. 533, GIRASSOL ou similar, inclusive pintura e transporte para região metropolitana do grande Recife</v>
          </cell>
          <cell r="E580" t="str">
            <v>Un</v>
          </cell>
          <cell r="G580">
            <v>1.73</v>
          </cell>
          <cell r="H580">
            <v>288.36</v>
          </cell>
          <cell r="I580">
            <v>25.28</v>
          </cell>
          <cell r="J580">
            <v>1.75</v>
          </cell>
          <cell r="K580">
            <v>317.12</v>
          </cell>
        </row>
        <row r="581">
          <cell r="C581" t="str">
            <v>17.07.010</v>
          </cell>
          <cell r="D581" t="str">
            <v>Fornecimento e assentamento de Gradil em ferro modelo Av. 31/2000 - OP 01, inclusive pintura com esmalte sintético, duas demãos, sem raspagem e aparelhamento</v>
          </cell>
          <cell r="E581" t="str">
            <v>m2</v>
          </cell>
          <cell r="G581">
            <v>0.21</v>
          </cell>
          <cell r="H581">
            <v>79.650000000000006</v>
          </cell>
          <cell r="I581">
            <v>4.55</v>
          </cell>
          <cell r="J581">
            <v>0.22</v>
          </cell>
          <cell r="K581">
            <v>84.63</v>
          </cell>
        </row>
        <row r="582">
          <cell r="C582" t="str">
            <v>17.07.020</v>
          </cell>
          <cell r="D582" t="str">
            <v>Fornecimento e assentamento de Gradil em ferro modelo Av. 31/2000 - OP 02, inclusive pintura com esmalte sintético, duas demãos, sem raspagem e aparelhamento</v>
          </cell>
          <cell r="E582" t="str">
            <v>m2</v>
          </cell>
          <cell r="G582">
            <v>0.21</v>
          </cell>
          <cell r="H582">
            <v>94.65</v>
          </cell>
          <cell r="I582">
            <v>4.55</v>
          </cell>
          <cell r="J582">
            <v>0.22</v>
          </cell>
          <cell r="K582">
            <v>99.63</v>
          </cell>
        </row>
        <row r="583">
          <cell r="C583" t="str">
            <v>17.07.030</v>
          </cell>
          <cell r="D583" t="str">
            <v>Fornecimento e assentamento de Gradil em ferro modelo Av. 31/2000 - OP 03, inclusive pintura com esmalte sintético, duas demãos, sem raspagem e aparelhamento</v>
          </cell>
          <cell r="E583" t="str">
            <v>m2</v>
          </cell>
          <cell r="G583">
            <v>0.21</v>
          </cell>
          <cell r="H583">
            <v>87.65</v>
          </cell>
          <cell r="I583">
            <v>4.55</v>
          </cell>
          <cell r="J583">
            <v>0.22</v>
          </cell>
          <cell r="K583">
            <v>92.63</v>
          </cell>
        </row>
        <row r="584">
          <cell r="C584" t="str">
            <v>17.08.010</v>
          </cell>
          <cell r="D584" t="str">
            <v>Fornecimento a assentamento de caixa pré-moldada para ar - condicionado, capacidade 7000 BTU's tipo padrão (aberta)</v>
          </cell>
          <cell r="E584" t="str">
            <v>Un</v>
          </cell>
          <cell r="H584">
            <v>19.05</v>
          </cell>
          <cell r="I584">
            <v>3.08</v>
          </cell>
          <cell r="K584">
            <v>22.130000000000003</v>
          </cell>
        </row>
        <row r="585">
          <cell r="C585" t="str">
            <v>17.08.020</v>
          </cell>
          <cell r="D585" t="str">
            <v>Fornecimento a assentamento de caixa pré-moldada para ar - condicionado, capacidade 10000/12000 BTUs tipo padrão (aberta)</v>
          </cell>
          <cell r="E585" t="str">
            <v>Un</v>
          </cell>
          <cell r="H585">
            <v>25.05</v>
          </cell>
          <cell r="I585">
            <v>3.08</v>
          </cell>
          <cell r="K585">
            <v>28.130000000000003</v>
          </cell>
        </row>
        <row r="586">
          <cell r="C586" t="str">
            <v>17.08.030</v>
          </cell>
          <cell r="D586" t="str">
            <v>Fornecimento a assentamento de caixa pré-moldada para ar - condicionado, capacidade 21000 BTU's tipo padrão (aberta)</v>
          </cell>
          <cell r="E586" t="str">
            <v>Un</v>
          </cell>
          <cell r="H586">
            <v>30.75</v>
          </cell>
          <cell r="I586">
            <v>3.08</v>
          </cell>
          <cell r="K586">
            <v>33.83</v>
          </cell>
        </row>
        <row r="587">
          <cell r="C587" t="str">
            <v>18.01.005</v>
          </cell>
          <cell r="D587" t="str">
            <v>Fio de cobre nu, têmpera meio-duro, classe 1A S.M. - 10mm², inclusive assentamento</v>
          </cell>
          <cell r="E587" t="str">
            <v>m</v>
          </cell>
          <cell r="H587">
            <v>1.19</v>
          </cell>
          <cell r="I587">
            <v>0.75</v>
          </cell>
          <cell r="K587">
            <v>1.94</v>
          </cell>
        </row>
        <row r="588">
          <cell r="C588" t="str">
            <v>18.01.010</v>
          </cell>
          <cell r="D588" t="str">
            <v>Fio de cobre, têmpera meio-duro, classe 1, com cobertura PVC, tipo WPP, S.M. - 4mm², inclusive assentamento</v>
          </cell>
          <cell r="E588" t="str">
            <v>m</v>
          </cell>
          <cell r="H588">
            <v>0.43</v>
          </cell>
          <cell r="I588">
            <v>0.65</v>
          </cell>
          <cell r="K588">
            <v>1.08</v>
          </cell>
        </row>
        <row r="589">
          <cell r="C589" t="str">
            <v>18.01.020</v>
          </cell>
          <cell r="D589" t="str">
            <v>Fio de cobre, têmpera meio-duro, classe 1, com cobertura PVC, tipo WPP, S.M. - 6mm², inclusive assentamento</v>
          </cell>
          <cell r="E589" t="str">
            <v>m</v>
          </cell>
          <cell r="H589">
            <v>0.61</v>
          </cell>
          <cell r="I589">
            <v>0.7</v>
          </cell>
          <cell r="K589">
            <v>1.31</v>
          </cell>
        </row>
        <row r="590">
          <cell r="C590" t="str">
            <v>18.01.025</v>
          </cell>
          <cell r="D590" t="str">
            <v>Fio de cobre, têmpera meio-duro, classe 1, com cobertura PVC, tipo WPP, S.M. - 10mm², inclusive assentamento</v>
          </cell>
          <cell r="E590" t="str">
            <v>m</v>
          </cell>
          <cell r="H590">
            <v>0.97</v>
          </cell>
          <cell r="I590">
            <v>0.75</v>
          </cell>
          <cell r="K590">
            <v>1.72</v>
          </cell>
        </row>
        <row r="591">
          <cell r="C591" t="str">
            <v>18.01.030</v>
          </cell>
          <cell r="D591" t="str">
            <v>Cabo de cobre, têmpera meio-duro, encordoamento classe 2, com cobertura de PVC, tipo WPP, S.M. - 10mm², inclusive assentamento</v>
          </cell>
          <cell r="E591" t="str">
            <v>m</v>
          </cell>
          <cell r="H591">
            <v>1.17</v>
          </cell>
          <cell r="I591">
            <v>0.75</v>
          </cell>
          <cell r="K591">
            <v>1.92</v>
          </cell>
        </row>
        <row r="592">
          <cell r="C592" t="str">
            <v>18.01.040</v>
          </cell>
          <cell r="D592" t="str">
            <v>Cabo de cobre, têmpera meio-duro, encordoamento classe 2, com cobertura de PVC, tipo WPP, S.M. - 16mm², inclusive assentamento</v>
          </cell>
          <cell r="E592" t="str">
            <v>m</v>
          </cell>
          <cell r="H592">
            <v>1.99</v>
          </cell>
          <cell r="I592">
            <v>0.86</v>
          </cell>
          <cell r="K592">
            <v>2.85</v>
          </cell>
        </row>
        <row r="593">
          <cell r="C593" t="str">
            <v>18.01.050</v>
          </cell>
          <cell r="D593" t="str">
            <v>Cabo de cobre, têmpera meio-duro, encordoamento classe 2, com cobertura de PVC, tipo WPP, S.M. - 25mm², inclusive assentamento</v>
          </cell>
          <cell r="E593" t="str">
            <v>m</v>
          </cell>
          <cell r="H593">
            <v>2.6</v>
          </cell>
          <cell r="I593">
            <v>0.91</v>
          </cell>
          <cell r="K593">
            <v>3.5100000000000002</v>
          </cell>
        </row>
        <row r="594">
          <cell r="C594" t="str">
            <v>18.02.020</v>
          </cell>
          <cell r="D594" t="str">
            <v>Poste de concreto secção duplo T, 100/8, com engastamento direto no solo de 1,40m, inclusive colocação</v>
          </cell>
          <cell r="E594" t="str">
            <v>Un</v>
          </cell>
          <cell r="F594">
            <v>22.64</v>
          </cell>
          <cell r="H594">
            <v>130.93</v>
          </cell>
          <cell r="I594">
            <v>12.49</v>
          </cell>
          <cell r="K594">
            <v>166.06</v>
          </cell>
        </row>
        <row r="595">
          <cell r="C595" t="str">
            <v>18.02.025</v>
          </cell>
          <cell r="D595" t="str">
            <v>Poste de concreto secção duplo T, 150/8, com engastamento direto no solo de 1,40m, inclusive colocação</v>
          </cell>
          <cell r="E595" t="str">
            <v>Un</v>
          </cell>
          <cell r="F595">
            <v>22.64</v>
          </cell>
          <cell r="H595">
            <v>134.96</v>
          </cell>
          <cell r="I595">
            <v>12.49</v>
          </cell>
          <cell r="K595">
            <v>170.09000000000003</v>
          </cell>
        </row>
        <row r="596">
          <cell r="C596" t="str">
            <v>18.02.030</v>
          </cell>
          <cell r="D596" t="str">
            <v>Poste de concreto secção duplo T, 200/8, com engastamento direto no solo de 1,40m, inclusive colocação</v>
          </cell>
          <cell r="E596" t="str">
            <v>Un</v>
          </cell>
          <cell r="F596">
            <v>22.64</v>
          </cell>
          <cell r="H596">
            <v>153</v>
          </cell>
          <cell r="I596">
            <v>12.49</v>
          </cell>
          <cell r="K596">
            <v>188.13</v>
          </cell>
        </row>
        <row r="597">
          <cell r="C597" t="str">
            <v>18.02.040</v>
          </cell>
          <cell r="D597" t="str">
            <v>Poste de concreto secção duplo T, 200/12, com engastamento direto no solo de 1,80m, inclusive colocação</v>
          </cell>
          <cell r="E597" t="str">
            <v>Un</v>
          </cell>
          <cell r="F597">
            <v>30.18</v>
          </cell>
          <cell r="H597">
            <v>256.58</v>
          </cell>
          <cell r="I597">
            <v>18.079999999999998</v>
          </cell>
          <cell r="K597">
            <v>304.83999999999997</v>
          </cell>
        </row>
        <row r="598">
          <cell r="C598" t="str">
            <v>18.02.045</v>
          </cell>
          <cell r="D598" t="str">
            <v>Poste de concreto secção duplo T, 300/8, com engastamento direto no solo de 1,40m, inclusive colocação</v>
          </cell>
          <cell r="E598" t="str">
            <v>Un</v>
          </cell>
          <cell r="F598">
            <v>22.64</v>
          </cell>
          <cell r="H598">
            <v>191.38</v>
          </cell>
          <cell r="I598">
            <v>12.49</v>
          </cell>
          <cell r="K598">
            <v>226.51</v>
          </cell>
        </row>
        <row r="599">
          <cell r="C599" t="str">
            <v>18.02.050</v>
          </cell>
          <cell r="D599" t="str">
            <v>Poste de concreto secção duplo T, 300/12, com engastamento direito no solo de 1,80m, inclusive colocação</v>
          </cell>
          <cell r="E599" t="str">
            <v>Un</v>
          </cell>
          <cell r="F599">
            <v>30.18</v>
          </cell>
          <cell r="H599">
            <v>334.39</v>
          </cell>
          <cell r="I599">
            <v>18.079999999999998</v>
          </cell>
          <cell r="K599">
            <v>382.65</v>
          </cell>
        </row>
        <row r="600">
          <cell r="C600" t="str">
            <v>18.02.060</v>
          </cell>
          <cell r="D600" t="str">
            <v>Poste de concreto cônico 200/17, com engastamento direito no solo de 2,30m, inclusive colocação</v>
          </cell>
          <cell r="E600" t="str">
            <v>Un</v>
          </cell>
          <cell r="F600">
            <v>33.96</v>
          </cell>
          <cell r="H600">
            <v>701.29</v>
          </cell>
          <cell r="I600">
            <v>18.079999999999998</v>
          </cell>
          <cell r="K600">
            <v>753.33</v>
          </cell>
        </row>
        <row r="601">
          <cell r="C601" t="str">
            <v>18.02.070</v>
          </cell>
          <cell r="D601" t="str">
            <v>Poste Reto Galv. a fogo com 2,50m, flangeado, 02 estágios com 0,50m - 88,90mm dotado de janela e alojamento para equipamento, inclusive colocação</v>
          </cell>
          <cell r="E601" t="str">
            <v>Un</v>
          </cell>
          <cell r="F601">
            <v>18.87</v>
          </cell>
          <cell r="H601">
            <v>148.80000000000001</v>
          </cell>
          <cell r="I601">
            <v>10.01</v>
          </cell>
          <cell r="K601">
            <v>177.68</v>
          </cell>
        </row>
        <row r="602">
          <cell r="C602" t="str">
            <v>18.02.080</v>
          </cell>
          <cell r="D602" t="str">
            <v>Poste Reto Galv. a fogo com 3,00m, flangeado, 02 estágios com 0,50m - 165,10mm dotado de janela e alojamento para equipamento, inclusive colocação</v>
          </cell>
          <cell r="E602" t="str">
            <v>Un</v>
          </cell>
          <cell r="F602">
            <v>18.87</v>
          </cell>
          <cell r="H602">
            <v>174</v>
          </cell>
          <cell r="I602">
            <v>10.01</v>
          </cell>
          <cell r="K602">
            <v>202.88</v>
          </cell>
        </row>
        <row r="603">
          <cell r="C603" t="str">
            <v>18.02.090</v>
          </cell>
          <cell r="D603" t="str">
            <v>Poste Reto Simples Galv. a fogo com 5,0m, 2" de  diâmetro, inclusive colocação</v>
          </cell>
          <cell r="E603" t="str">
            <v>Un</v>
          </cell>
          <cell r="F603">
            <v>18.87</v>
          </cell>
          <cell r="H603">
            <v>108.29</v>
          </cell>
          <cell r="I603">
            <v>12.49</v>
          </cell>
          <cell r="K603">
            <v>139.65</v>
          </cell>
        </row>
        <row r="604">
          <cell r="C604" t="str">
            <v>18.02.110</v>
          </cell>
          <cell r="D604" t="str">
            <v>Poste Curvo Duplo Galv. a fogo com 6,0m, flangeado, 02 estágios - 88,90mm, inclusive colocação</v>
          </cell>
          <cell r="E604" t="str">
            <v>Un</v>
          </cell>
          <cell r="F604">
            <v>18.87</v>
          </cell>
          <cell r="H604">
            <v>297.26</v>
          </cell>
          <cell r="I604">
            <v>10.01</v>
          </cell>
          <cell r="K604">
            <v>326.14</v>
          </cell>
        </row>
        <row r="605">
          <cell r="C605" t="str">
            <v>18.02.120</v>
          </cell>
          <cell r="D605" t="str">
            <v>Poste Curvo Duplo Galv. a fogo com 8,0m, flangeado, 02 estágios, inclusive colocação</v>
          </cell>
          <cell r="E605" t="str">
            <v>Un</v>
          </cell>
          <cell r="F605">
            <v>18.87</v>
          </cell>
          <cell r="H605">
            <v>387.06</v>
          </cell>
          <cell r="I605">
            <v>10.01</v>
          </cell>
          <cell r="K605">
            <v>415.94</v>
          </cell>
        </row>
        <row r="606">
          <cell r="C606" t="str">
            <v>18.02.130</v>
          </cell>
          <cell r="D606" t="str">
            <v>Poste Reto Galv. a fogo com 15,0m de altura, com engastamento direto no solo de 2,10m, inclusive colocação</v>
          </cell>
          <cell r="E606" t="str">
            <v>Un</v>
          </cell>
          <cell r="F606">
            <v>22.64</v>
          </cell>
          <cell r="H606">
            <v>804</v>
          </cell>
          <cell r="I606">
            <v>18.079999999999998</v>
          </cell>
          <cell r="K606">
            <v>844.72</v>
          </cell>
        </row>
        <row r="607">
          <cell r="C607" t="str">
            <v>18.02.140</v>
          </cell>
          <cell r="D607" t="str">
            <v>Poste de Ferro Galv. A fogo, com 15,0m de altura, flangeado, inclusive colocação</v>
          </cell>
          <cell r="E607" t="str">
            <v>Un</v>
          </cell>
          <cell r="F607">
            <v>22.64</v>
          </cell>
          <cell r="H607">
            <v>884</v>
          </cell>
          <cell r="I607">
            <v>10.01</v>
          </cell>
          <cell r="K607">
            <v>916.65</v>
          </cell>
        </row>
        <row r="608">
          <cell r="C608" t="str">
            <v>18.02.150</v>
          </cell>
          <cell r="D608" t="str">
            <v>Poste Reto Galv. a fogo com 17,0m de altura, com engastamento direto no solo de 2,30m, inclusive colocação</v>
          </cell>
          <cell r="E608" t="str">
            <v>Un</v>
          </cell>
          <cell r="F608">
            <v>22.64</v>
          </cell>
          <cell r="H608">
            <v>1176</v>
          </cell>
          <cell r="I608">
            <v>18.079999999999998</v>
          </cell>
          <cell r="K608">
            <v>1216.72</v>
          </cell>
        </row>
        <row r="609">
          <cell r="C609" t="str">
            <v>18.02.160</v>
          </cell>
          <cell r="D609" t="str">
            <v>Poste Reto Galv. a fogo com 17,0m de altura, flangeado, inclusive colocação</v>
          </cell>
          <cell r="E609" t="str">
            <v>Un</v>
          </cell>
          <cell r="F609">
            <v>22.64</v>
          </cell>
          <cell r="H609">
            <v>1292.42</v>
          </cell>
          <cell r="I609">
            <v>10.01</v>
          </cell>
          <cell r="K609">
            <v>1325.0700000000002</v>
          </cell>
        </row>
        <row r="610">
          <cell r="C610" t="str">
            <v>18.03.010</v>
          </cell>
          <cell r="D610" t="str">
            <v>Estrutura secundária B1 completa, inclusive fixação</v>
          </cell>
          <cell r="E610" t="str">
            <v>Un</v>
          </cell>
          <cell r="H610">
            <v>25.2</v>
          </cell>
          <cell r="I610">
            <v>1.61</v>
          </cell>
          <cell r="K610">
            <v>26.81</v>
          </cell>
        </row>
        <row r="611">
          <cell r="C611" t="str">
            <v>18.03.015</v>
          </cell>
          <cell r="D611" t="str">
            <v>Estrutura secundária B2 completa, inclusive fixação</v>
          </cell>
          <cell r="E611" t="str">
            <v>Un</v>
          </cell>
          <cell r="H611">
            <v>32.049999999999997</v>
          </cell>
          <cell r="I611">
            <v>2.15</v>
          </cell>
          <cell r="K611">
            <v>34.199999999999996</v>
          </cell>
        </row>
        <row r="612">
          <cell r="C612" t="str">
            <v>18.03.020</v>
          </cell>
          <cell r="D612" t="str">
            <v>Estrutura secundária B3 completa, inclusive fixação</v>
          </cell>
          <cell r="E612" t="str">
            <v>Un</v>
          </cell>
          <cell r="H612">
            <v>51.9</v>
          </cell>
          <cell r="I612">
            <v>2.7</v>
          </cell>
          <cell r="K612">
            <v>54.6</v>
          </cell>
        </row>
        <row r="613">
          <cell r="C613" t="str">
            <v>18.03.030</v>
          </cell>
          <cell r="D613" t="str">
            <v>Estrutura secundária B4 completa, inclusive fixação</v>
          </cell>
          <cell r="E613" t="str">
            <v>Un</v>
          </cell>
          <cell r="H613">
            <v>59.1</v>
          </cell>
          <cell r="I613">
            <v>3.24</v>
          </cell>
          <cell r="K613">
            <v>62.34</v>
          </cell>
        </row>
        <row r="614">
          <cell r="C614" t="str">
            <v>18.04.010</v>
          </cell>
          <cell r="D614" t="str">
            <v>Fornecimento de Eletroduto de ferro galvanizado de 3/4" (pesado), inclusive assentamento</v>
          </cell>
          <cell r="E614" t="str">
            <v>m</v>
          </cell>
          <cell r="H614">
            <v>4.95</v>
          </cell>
          <cell r="I614">
            <v>1.61</v>
          </cell>
          <cell r="K614">
            <v>6.5600000000000005</v>
          </cell>
        </row>
        <row r="615">
          <cell r="C615" t="str">
            <v>18.04.020</v>
          </cell>
          <cell r="D615" t="str">
            <v>Fornecimento de Eletroduto de ferro galvanizado de 1" (pesado), inclusive assentamento</v>
          </cell>
          <cell r="E615" t="str">
            <v>m</v>
          </cell>
          <cell r="H615">
            <v>7</v>
          </cell>
          <cell r="I615">
            <v>2.15</v>
          </cell>
          <cell r="K615">
            <v>9.15</v>
          </cell>
        </row>
        <row r="616">
          <cell r="C616" t="str">
            <v>18.04.030</v>
          </cell>
          <cell r="D616" t="str">
            <v>Fornecimento de Eletroduto de ferro galvanizado de 1 1/2" (pesado), inclusive assentamento</v>
          </cell>
          <cell r="E616" t="str">
            <v>m</v>
          </cell>
          <cell r="H616">
            <v>12</v>
          </cell>
          <cell r="I616">
            <v>3.78</v>
          </cell>
          <cell r="K616">
            <v>15.78</v>
          </cell>
        </row>
        <row r="617">
          <cell r="C617" t="str">
            <v>18.04.040</v>
          </cell>
          <cell r="D617" t="str">
            <v>Fornecimento de Eletroduto de ferro galvanizado de 2" (pesado), inclusive assentamento</v>
          </cell>
          <cell r="E617" t="str">
            <v>m</v>
          </cell>
          <cell r="H617">
            <v>15</v>
          </cell>
          <cell r="I617">
            <v>4.3099999999999996</v>
          </cell>
          <cell r="K617">
            <v>19.309999999999999</v>
          </cell>
        </row>
        <row r="618">
          <cell r="C618" t="str">
            <v>18.04.050</v>
          </cell>
          <cell r="D618" t="str">
            <v>Fornecimento de Eletroduto de ferro galvanizado de 2 1/2" (pesado), inclusive assentamento</v>
          </cell>
          <cell r="E618" t="str">
            <v>m</v>
          </cell>
          <cell r="H618">
            <v>20</v>
          </cell>
          <cell r="I618">
            <v>7.54</v>
          </cell>
          <cell r="K618">
            <v>27.54</v>
          </cell>
        </row>
        <row r="619">
          <cell r="C619" t="str">
            <v>18.04.060</v>
          </cell>
          <cell r="D619" t="str">
            <v>Fornecimento de Eletroduto de ferro galvanizado de 4" (pesado), inclusive assentamento</v>
          </cell>
          <cell r="E619" t="str">
            <v>m</v>
          </cell>
          <cell r="H619">
            <v>32</v>
          </cell>
          <cell r="I619">
            <v>10.78</v>
          </cell>
          <cell r="K619">
            <v>42.78</v>
          </cell>
        </row>
        <row r="620">
          <cell r="C620" t="str">
            <v>18.04.070</v>
          </cell>
          <cell r="D620" t="str">
            <v>Fornecimento de Eletroduto de ferro galvanizado 3/4" (leve), inclusive assentamento</v>
          </cell>
          <cell r="E620" t="str">
            <v>m</v>
          </cell>
          <cell r="H620">
            <v>2.15</v>
          </cell>
          <cell r="I620">
            <v>1.61</v>
          </cell>
          <cell r="K620">
            <v>3.76</v>
          </cell>
        </row>
        <row r="621">
          <cell r="C621" t="str">
            <v>18.04.080</v>
          </cell>
          <cell r="D621" t="str">
            <v>Fornecimento de Eletroduto de ferro galvanizado de 1" (leve), inclusive assentamento</v>
          </cell>
          <cell r="E621" t="str">
            <v>m</v>
          </cell>
          <cell r="H621">
            <v>2.7</v>
          </cell>
          <cell r="I621">
            <v>2.15</v>
          </cell>
          <cell r="K621">
            <v>4.8499999999999996</v>
          </cell>
        </row>
        <row r="622">
          <cell r="C622" t="str">
            <v>18.04.090</v>
          </cell>
          <cell r="D622" t="str">
            <v>Fornecimento de Eletroduto de ferro galvanizado de 1 1/2" (leve), inclusive assentamento</v>
          </cell>
          <cell r="E622" t="str">
            <v>m</v>
          </cell>
          <cell r="H622">
            <v>7</v>
          </cell>
          <cell r="I622">
            <v>3.78</v>
          </cell>
          <cell r="K622">
            <v>10.78</v>
          </cell>
        </row>
        <row r="623">
          <cell r="C623" t="str">
            <v>18.04.100</v>
          </cell>
          <cell r="D623" t="str">
            <v>Fornecimento de Eletroduto de ferro galvanizado de 2" (leve), inclusive assentamento</v>
          </cell>
          <cell r="E623" t="str">
            <v>m</v>
          </cell>
          <cell r="H623">
            <v>9</v>
          </cell>
          <cell r="I623">
            <v>4.3099999999999996</v>
          </cell>
          <cell r="K623">
            <v>13.309999999999999</v>
          </cell>
        </row>
        <row r="624">
          <cell r="C624" t="str">
            <v>18.04.110</v>
          </cell>
          <cell r="D624" t="str">
            <v>Fornecimento de Eletroduto de ferro galvanizado de 2 1/2" (leve), inclusive assentamento</v>
          </cell>
          <cell r="E624" t="str">
            <v>m</v>
          </cell>
          <cell r="H624">
            <v>11</v>
          </cell>
          <cell r="I624">
            <v>7.54</v>
          </cell>
          <cell r="K624">
            <v>18.54</v>
          </cell>
        </row>
        <row r="625">
          <cell r="C625" t="str">
            <v>18.04.120</v>
          </cell>
          <cell r="D625" t="str">
            <v>Fornecimento de Eletroduto de ferro galvanizado de 4" (leve), inclusive assentamento</v>
          </cell>
          <cell r="E625" t="str">
            <v>m</v>
          </cell>
          <cell r="H625">
            <v>23</v>
          </cell>
          <cell r="I625">
            <v>10.78</v>
          </cell>
          <cell r="K625">
            <v>33.78</v>
          </cell>
        </row>
        <row r="626">
          <cell r="C626" t="str">
            <v>18.05.010</v>
          </cell>
          <cell r="D626" t="str">
            <v>Fornecimento de Curva de ferro galvanizado de 3/4" (pesada), inclusive assentamento</v>
          </cell>
          <cell r="E626" t="str">
            <v>Un</v>
          </cell>
          <cell r="H626">
            <v>3</v>
          </cell>
          <cell r="I626">
            <v>0.7</v>
          </cell>
          <cell r="K626">
            <v>3.7</v>
          </cell>
        </row>
        <row r="627">
          <cell r="C627" t="str">
            <v>18.05.020</v>
          </cell>
          <cell r="D627" t="str">
            <v>Fornecimento de Curva de ferro galvanizado de 1" (pesada), inclusive assentamento</v>
          </cell>
          <cell r="E627" t="str">
            <v>Un</v>
          </cell>
          <cell r="H627">
            <v>4.5</v>
          </cell>
          <cell r="I627">
            <v>0.75</v>
          </cell>
          <cell r="K627">
            <v>5.25</v>
          </cell>
        </row>
        <row r="628">
          <cell r="C628" t="str">
            <v>18.05.030</v>
          </cell>
          <cell r="D628" t="str">
            <v>Fornecimento de Curva de ferro galvanizado de 1 1/2" (pesada), inclusive assentamento</v>
          </cell>
          <cell r="E628" t="str">
            <v>Un</v>
          </cell>
          <cell r="H628">
            <v>10.5</v>
          </cell>
          <cell r="I628">
            <v>1.89</v>
          </cell>
          <cell r="K628">
            <v>12.39</v>
          </cell>
        </row>
        <row r="629">
          <cell r="C629" t="str">
            <v>18.05.040</v>
          </cell>
          <cell r="D629" t="str">
            <v>Fornecimento de Curva de ferro galvanizado de 2" (pesada), inclusive assentamento</v>
          </cell>
          <cell r="E629" t="str">
            <v>Un</v>
          </cell>
          <cell r="H629">
            <v>14.5</v>
          </cell>
          <cell r="I629">
            <v>2.54</v>
          </cell>
          <cell r="K629">
            <v>17.04</v>
          </cell>
        </row>
        <row r="630">
          <cell r="C630" t="str">
            <v>18.05.050</v>
          </cell>
          <cell r="D630" t="str">
            <v>Fornecimento de Curva de ferro galvanizado de 2 1/2" (pesada), inclusive assentamento</v>
          </cell>
          <cell r="E630" t="str">
            <v>Un</v>
          </cell>
          <cell r="H630">
            <v>35</v>
          </cell>
          <cell r="I630">
            <v>5.39</v>
          </cell>
          <cell r="K630">
            <v>40.39</v>
          </cell>
        </row>
        <row r="631">
          <cell r="C631" t="str">
            <v>18.05.060</v>
          </cell>
          <cell r="D631" t="str">
            <v>Fornecimento de Curva de ferro galvanizado de 4" (pesada), inclusive assentamento</v>
          </cell>
          <cell r="E631" t="str">
            <v>Un</v>
          </cell>
          <cell r="H631">
            <v>75</v>
          </cell>
          <cell r="I631">
            <v>9.6999999999999993</v>
          </cell>
          <cell r="K631">
            <v>84.7</v>
          </cell>
        </row>
        <row r="632">
          <cell r="C632" t="str">
            <v>18.05.070</v>
          </cell>
          <cell r="D632" t="str">
            <v>Fornecimento de Curva de ferro galvanizado de 3/4" (leve), inclusive assentamento</v>
          </cell>
          <cell r="E632" t="str">
            <v>Un</v>
          </cell>
          <cell r="H632">
            <v>1.1000000000000001</v>
          </cell>
          <cell r="I632">
            <v>0.7</v>
          </cell>
          <cell r="K632">
            <v>1.8</v>
          </cell>
        </row>
        <row r="633">
          <cell r="C633" t="str">
            <v>18.05.080</v>
          </cell>
          <cell r="D633" t="str">
            <v>Fornecimento de Curva de ferro galvanizado de 1" (leve), inclusive assentamento</v>
          </cell>
          <cell r="E633" t="str">
            <v>Un</v>
          </cell>
          <cell r="H633">
            <v>1.9</v>
          </cell>
          <cell r="I633">
            <v>0.75</v>
          </cell>
          <cell r="K633">
            <v>2.65</v>
          </cell>
        </row>
        <row r="634">
          <cell r="C634" t="str">
            <v>18.05.090</v>
          </cell>
          <cell r="D634" t="str">
            <v>Fornecimento de Curva de ferro galvanizado de 1 1/2" (leve), inclusive assentamento</v>
          </cell>
          <cell r="E634" t="str">
            <v>Un</v>
          </cell>
          <cell r="H634">
            <v>5.5</v>
          </cell>
          <cell r="I634">
            <v>1.89</v>
          </cell>
          <cell r="K634">
            <v>7.39</v>
          </cell>
        </row>
        <row r="635">
          <cell r="C635" t="str">
            <v>18.05.100</v>
          </cell>
          <cell r="D635" t="str">
            <v>Fornecimento de Curva de ferro galvanizado de 2" (leve), inclusive assentamento</v>
          </cell>
          <cell r="E635" t="str">
            <v>Un</v>
          </cell>
          <cell r="H635">
            <v>8.5</v>
          </cell>
          <cell r="I635">
            <v>1.45</v>
          </cell>
          <cell r="K635">
            <v>9.9499999999999993</v>
          </cell>
        </row>
        <row r="636">
          <cell r="C636" t="str">
            <v>18.05.110</v>
          </cell>
          <cell r="D636" t="str">
            <v>Fornecimento de Curva de ferro galvanizado de 2 1/2" (leve), inclusive assentamento</v>
          </cell>
          <cell r="E636" t="str">
            <v>Un</v>
          </cell>
          <cell r="H636">
            <v>20</v>
          </cell>
          <cell r="I636">
            <v>5.39</v>
          </cell>
          <cell r="K636">
            <v>25.39</v>
          </cell>
        </row>
        <row r="637">
          <cell r="C637" t="str">
            <v>18.05.120</v>
          </cell>
          <cell r="D637" t="str">
            <v>Fornecimento de Curva de ferro galvanizado de 4" (leve), inclusive assentamento</v>
          </cell>
          <cell r="E637" t="str">
            <v>Un</v>
          </cell>
          <cell r="H637">
            <v>46</v>
          </cell>
          <cell r="I637">
            <v>9.6999999999999993</v>
          </cell>
          <cell r="K637">
            <v>55.7</v>
          </cell>
        </row>
        <row r="638">
          <cell r="C638" t="str">
            <v>18.06.010</v>
          </cell>
          <cell r="D638" t="str">
            <v>Fornecimento de Luva de ferro galvanizado de 3/4" (pesada), inclusive assentamento</v>
          </cell>
          <cell r="E638" t="str">
            <v>Un</v>
          </cell>
          <cell r="H638">
            <v>1.1000000000000001</v>
          </cell>
          <cell r="I638">
            <v>0.21</v>
          </cell>
          <cell r="K638">
            <v>1.31</v>
          </cell>
        </row>
        <row r="639">
          <cell r="C639" t="str">
            <v>18.06.020</v>
          </cell>
          <cell r="D639" t="str">
            <v>Fornecimento de Luva de ferro galvanizado de 1" (pesada), inclusive assentamento</v>
          </cell>
          <cell r="E639" t="str">
            <v>Un</v>
          </cell>
          <cell r="H639">
            <v>1.9</v>
          </cell>
          <cell r="I639">
            <v>0.32</v>
          </cell>
          <cell r="K639">
            <v>2.2199999999999998</v>
          </cell>
        </row>
        <row r="640">
          <cell r="C640" t="str">
            <v>18.06.030</v>
          </cell>
          <cell r="D640" t="str">
            <v>Fornecimento de Luva de ferro galvanizado de 1 1/2" (pesada), inclusive assentamento</v>
          </cell>
          <cell r="E640" t="str">
            <v>Un</v>
          </cell>
          <cell r="H640">
            <v>3.5</v>
          </cell>
          <cell r="I640">
            <v>0.59</v>
          </cell>
          <cell r="K640">
            <v>4.09</v>
          </cell>
        </row>
        <row r="641">
          <cell r="C641" t="str">
            <v>18.06.040</v>
          </cell>
          <cell r="D641" t="str">
            <v>Fornecimento de Luva de ferro galvanizado de 2" (pesada), inclusive assentamento</v>
          </cell>
          <cell r="E641" t="str">
            <v>Un</v>
          </cell>
          <cell r="H641">
            <v>5</v>
          </cell>
          <cell r="I641">
            <v>0.7</v>
          </cell>
          <cell r="K641">
            <v>5.7</v>
          </cell>
        </row>
        <row r="642">
          <cell r="C642" t="str">
            <v>18.06.050</v>
          </cell>
          <cell r="D642" t="str">
            <v>Fornecimento de Luva de ferro galvanizado de 2 1/2" (pesada), inclusive assentamento</v>
          </cell>
          <cell r="E642" t="str">
            <v>Un</v>
          </cell>
          <cell r="H642">
            <v>9.1</v>
          </cell>
          <cell r="I642">
            <v>1.35</v>
          </cell>
          <cell r="K642">
            <v>10.45</v>
          </cell>
        </row>
        <row r="643">
          <cell r="C643" t="str">
            <v>18.06.060</v>
          </cell>
          <cell r="D643" t="str">
            <v>Fornecimento de Luva de ferro galvanizado de 4" (pesada), inclusive assentamento</v>
          </cell>
          <cell r="E643" t="str">
            <v>Un</v>
          </cell>
          <cell r="H643">
            <v>21</v>
          </cell>
          <cell r="I643">
            <v>2.96</v>
          </cell>
          <cell r="K643">
            <v>23.96</v>
          </cell>
        </row>
        <row r="644">
          <cell r="C644" t="str">
            <v>18.06.070</v>
          </cell>
          <cell r="D644" t="str">
            <v>Fornecimento de Luva de ferro galvanizado de 3/4" (leve), inclusive assentamento</v>
          </cell>
          <cell r="E644" t="str">
            <v>Un</v>
          </cell>
          <cell r="H644">
            <v>0.5</v>
          </cell>
          <cell r="I644">
            <v>0.21</v>
          </cell>
          <cell r="K644">
            <v>0.71</v>
          </cell>
        </row>
        <row r="645">
          <cell r="C645" t="str">
            <v>18.06.080</v>
          </cell>
          <cell r="D645" t="str">
            <v>Fornecimento de Luva de ferro galvanizado de 1" (leve), inclusive assentamento</v>
          </cell>
          <cell r="E645" t="str">
            <v>Un</v>
          </cell>
          <cell r="H645">
            <v>0.62</v>
          </cell>
          <cell r="I645">
            <v>0.32</v>
          </cell>
          <cell r="K645">
            <v>0.94</v>
          </cell>
        </row>
        <row r="646">
          <cell r="C646" t="str">
            <v>18.06.090</v>
          </cell>
          <cell r="D646" t="str">
            <v>Fornecimento de Luva de ferro galvanizado de 1 1/2" (leve), inclusive assentamento</v>
          </cell>
          <cell r="E646" t="str">
            <v>Un</v>
          </cell>
          <cell r="H646">
            <v>1.1000000000000001</v>
          </cell>
          <cell r="I646">
            <v>0.59</v>
          </cell>
          <cell r="K646">
            <v>1.69</v>
          </cell>
        </row>
        <row r="647">
          <cell r="C647" t="str">
            <v>18.06.100</v>
          </cell>
          <cell r="D647" t="str">
            <v>Fornecimento de Luva de ferro galvanizado de 2" (leve), inclusive assentamento</v>
          </cell>
          <cell r="E647" t="str">
            <v>Un</v>
          </cell>
          <cell r="H647">
            <v>2.1</v>
          </cell>
          <cell r="I647">
            <v>0.7</v>
          </cell>
          <cell r="K647">
            <v>2.8</v>
          </cell>
        </row>
        <row r="648">
          <cell r="C648" t="str">
            <v>18.06.110</v>
          </cell>
          <cell r="D648" t="str">
            <v>Fornecimento de Luva de ferro galvanizado de 2 1/2" (leve), inclusive assentamento</v>
          </cell>
          <cell r="E648" t="str">
            <v>Un</v>
          </cell>
          <cell r="H648">
            <v>4.5999999999999996</v>
          </cell>
          <cell r="I648">
            <v>1.35</v>
          </cell>
          <cell r="K648">
            <v>5.9499999999999993</v>
          </cell>
        </row>
        <row r="649">
          <cell r="C649" t="str">
            <v>18.06.120</v>
          </cell>
          <cell r="D649" t="str">
            <v>Fornecimento de Luva de ferro galvanizado de 4" (leve), inclusive assentamento</v>
          </cell>
          <cell r="E649" t="str">
            <v>Un</v>
          </cell>
          <cell r="H649">
            <v>11.5</v>
          </cell>
          <cell r="I649">
            <v>2.96</v>
          </cell>
          <cell r="K649">
            <v>14.46</v>
          </cell>
        </row>
        <row r="650">
          <cell r="C650" t="str">
            <v>18.07.010</v>
          </cell>
          <cell r="D650" t="str">
            <v>Jogo de bucha e arruela de alumínio de 1/2", inclusive fixação</v>
          </cell>
          <cell r="E650" t="str">
            <v>Cj</v>
          </cell>
          <cell r="H650">
            <v>0.24</v>
          </cell>
          <cell r="I650">
            <v>0.05</v>
          </cell>
          <cell r="K650">
            <v>0.28999999999999998</v>
          </cell>
        </row>
        <row r="651">
          <cell r="C651" t="str">
            <v>18.07.020</v>
          </cell>
          <cell r="D651" t="str">
            <v>Jogo de bucha e arruela de alumínio de 3/4", inclusive fixação</v>
          </cell>
          <cell r="E651" t="str">
            <v>Cj</v>
          </cell>
          <cell r="H651">
            <v>0.28000000000000003</v>
          </cell>
          <cell r="I651">
            <v>0.05</v>
          </cell>
          <cell r="K651">
            <v>0.33</v>
          </cell>
        </row>
        <row r="652">
          <cell r="C652" t="str">
            <v>18.07.030</v>
          </cell>
          <cell r="D652" t="str">
            <v>Jogo de bucha e arruela de alumínio de 1", inclusive fixação</v>
          </cell>
          <cell r="E652" t="str">
            <v>Cj</v>
          </cell>
          <cell r="H652">
            <v>0.38</v>
          </cell>
          <cell r="I652">
            <v>0.05</v>
          </cell>
          <cell r="K652">
            <v>0.43</v>
          </cell>
        </row>
        <row r="653">
          <cell r="C653" t="str">
            <v>18.07.040</v>
          </cell>
          <cell r="D653" t="str">
            <v>Jogo de bucha e arruela de alumínio de 1 1/2", inclusive fixação</v>
          </cell>
          <cell r="E653" t="str">
            <v>Cj</v>
          </cell>
          <cell r="H653">
            <v>0.67</v>
          </cell>
          <cell r="I653">
            <v>0.21</v>
          </cell>
          <cell r="K653">
            <v>0.88</v>
          </cell>
        </row>
        <row r="654">
          <cell r="C654" t="str">
            <v>18.07.050</v>
          </cell>
          <cell r="D654" t="str">
            <v>Jogo de bucha e arruela de alumínio de 2", inclusive fixação</v>
          </cell>
          <cell r="E654" t="str">
            <v>Cj</v>
          </cell>
          <cell r="H654">
            <v>1.46</v>
          </cell>
          <cell r="I654">
            <v>0.32</v>
          </cell>
          <cell r="K654">
            <v>1.78</v>
          </cell>
        </row>
        <row r="655">
          <cell r="C655" t="str">
            <v>18.07.060</v>
          </cell>
          <cell r="D655" t="str">
            <v>Jogo de bucha e arruela de alumínio de 2 1/2", inclusive fixação</v>
          </cell>
          <cell r="E655" t="str">
            <v>Cj</v>
          </cell>
          <cell r="H655">
            <v>1.93</v>
          </cell>
          <cell r="I655">
            <v>0.65</v>
          </cell>
          <cell r="K655">
            <v>2.58</v>
          </cell>
        </row>
        <row r="656">
          <cell r="C656" t="str">
            <v>18.07.070</v>
          </cell>
          <cell r="D656" t="str">
            <v>Jogo de bucha e arruela de alumínio de 3", inclusive fixação</v>
          </cell>
          <cell r="E656" t="str">
            <v>Cj</v>
          </cell>
          <cell r="H656">
            <v>3.04</v>
          </cell>
          <cell r="I656">
            <v>0.97</v>
          </cell>
          <cell r="K656">
            <v>4.01</v>
          </cell>
        </row>
        <row r="657">
          <cell r="C657" t="str">
            <v>18.07.080</v>
          </cell>
          <cell r="D657" t="str">
            <v>Jogo de bucha e arruela de alumínio de 4", inclusive fixação</v>
          </cell>
          <cell r="E657" t="str">
            <v>Cj</v>
          </cell>
          <cell r="H657">
            <v>4.3499999999999996</v>
          </cell>
          <cell r="I657">
            <v>1.35</v>
          </cell>
          <cell r="K657">
            <v>5.6999999999999993</v>
          </cell>
        </row>
        <row r="658">
          <cell r="C658" t="str">
            <v>18.08.010</v>
          </cell>
          <cell r="D658" t="str">
            <v>Caixa para medição monofásica uso interno, inclusive colocação (padrão Celpe)</v>
          </cell>
          <cell r="E658" t="str">
            <v>Un</v>
          </cell>
          <cell r="H658">
            <v>19.899999999999999</v>
          </cell>
          <cell r="I658">
            <v>21.56</v>
          </cell>
          <cell r="K658">
            <v>41.459999999999994</v>
          </cell>
        </row>
        <row r="659">
          <cell r="C659" t="str">
            <v>18.08.020</v>
          </cell>
          <cell r="D659" t="str">
            <v>Caixa para medição monofásica uso externo, inclusive colocação (padrão Celpe)</v>
          </cell>
          <cell r="E659" t="str">
            <v>Un</v>
          </cell>
          <cell r="H659">
            <v>32</v>
          </cell>
          <cell r="I659">
            <v>21.56</v>
          </cell>
          <cell r="K659">
            <v>53.56</v>
          </cell>
        </row>
        <row r="660">
          <cell r="C660" t="str">
            <v>18.09.010</v>
          </cell>
          <cell r="D660" t="str">
            <v>Caixa para medição trifásica uso interno, modelo D, inclusive colocação (padrão Celpe)</v>
          </cell>
          <cell r="E660" t="str">
            <v>Un</v>
          </cell>
          <cell r="H660">
            <v>69</v>
          </cell>
          <cell r="I660">
            <v>24.26</v>
          </cell>
          <cell r="K660">
            <v>93.26</v>
          </cell>
        </row>
        <row r="661">
          <cell r="C661" t="str">
            <v>18.09.020</v>
          </cell>
          <cell r="D661" t="str">
            <v>Caixa para medição trifásica uso externo, modelo D, inclusive colocação (padrão Celpe)</v>
          </cell>
          <cell r="E661" t="str">
            <v>Un</v>
          </cell>
          <cell r="H661">
            <v>80</v>
          </cell>
          <cell r="I661">
            <v>24.26</v>
          </cell>
          <cell r="K661">
            <v>104.26</v>
          </cell>
        </row>
        <row r="662">
          <cell r="C662" t="str">
            <v>18.10.020</v>
          </cell>
          <cell r="D662" t="str">
            <v>Chave de faca de 2 pólos, 30 A, 250 V, com base de Ardósia, com 02 fusíveis tipo cartucho e parafuso, inclusive instalação em quadro de medição</v>
          </cell>
          <cell r="E662" t="str">
            <v>Un</v>
          </cell>
          <cell r="H662">
            <v>9.6999999999999993</v>
          </cell>
          <cell r="I662">
            <v>1.61</v>
          </cell>
          <cell r="K662">
            <v>11.309999999999999</v>
          </cell>
        </row>
        <row r="663">
          <cell r="C663" t="str">
            <v>18.10.030</v>
          </cell>
          <cell r="D663" t="str">
            <v>Chave de faca de 2 pólos, 60 A, 250 V, com base de ardósia, com 02 fusíveis tipo cartucho e parafuso, inclusive instalação em quadro de medição</v>
          </cell>
          <cell r="E663" t="str">
            <v>Un</v>
          </cell>
          <cell r="H663">
            <v>15.15</v>
          </cell>
          <cell r="I663">
            <v>1.61</v>
          </cell>
          <cell r="K663">
            <v>16.760000000000002</v>
          </cell>
        </row>
        <row r="664">
          <cell r="C664" t="str">
            <v>18.10.040</v>
          </cell>
          <cell r="D664" t="str">
            <v>Chave de faca de 3 pólos, 60 A, 600 V, com base de ardósia, com 03 fusíveis tipo cartucho e parafuso, inclusive instalação em quadro de medição</v>
          </cell>
          <cell r="E664" t="str">
            <v>Un</v>
          </cell>
          <cell r="H664">
            <v>29.53</v>
          </cell>
          <cell r="I664">
            <v>3.78</v>
          </cell>
          <cell r="K664">
            <v>33.31</v>
          </cell>
        </row>
        <row r="665">
          <cell r="C665" t="str">
            <v>18.10.050</v>
          </cell>
          <cell r="D665" t="str">
            <v>Chave de faca de 3 pólos, 100 A, 600 V, com base de ardósia, com 03 fusíveis tipo cartucho e parafuso, inclusive instalação em quadro de medição</v>
          </cell>
          <cell r="E665" t="str">
            <v>Un</v>
          </cell>
          <cell r="H665">
            <v>56.9</v>
          </cell>
          <cell r="I665">
            <v>4.3099999999999996</v>
          </cell>
          <cell r="K665">
            <v>61.21</v>
          </cell>
        </row>
        <row r="666">
          <cell r="C666" t="str">
            <v>18.10.060</v>
          </cell>
          <cell r="D666" t="str">
            <v>Chave seccionadora com fusível, 125 A, tipo 3NP4090 SIEMENS ou similar, tripolar com 03 fusíveis NH tamanho 00 e parafusos, inclusive instalação em quadro de medição</v>
          </cell>
          <cell r="E666" t="str">
            <v>Un</v>
          </cell>
          <cell r="H666">
            <v>88.71</v>
          </cell>
          <cell r="I666">
            <v>9.6999999999999993</v>
          </cell>
          <cell r="K666">
            <v>98.41</v>
          </cell>
        </row>
        <row r="667">
          <cell r="C667" t="str">
            <v>18.10.070</v>
          </cell>
          <cell r="D667" t="str">
            <v>Chave seccionadora com fusível, 250 A, tipo 3NN2200 SIEMENS ou similar, tripolar com 03 fusíveis NH tamanho 01 e parafusos, inclusive instalação em quadro de medição</v>
          </cell>
          <cell r="E667" t="str">
            <v>Un</v>
          </cell>
          <cell r="H667">
            <v>137.6</v>
          </cell>
          <cell r="I667">
            <v>11.32</v>
          </cell>
          <cell r="K667">
            <v>148.91999999999999</v>
          </cell>
        </row>
        <row r="668">
          <cell r="C668" t="str">
            <v>18.11.030</v>
          </cell>
          <cell r="D668" t="str">
            <v>Base para fusível tipo NH de 6A a 125A, tamanho 00, SIEMENS ou similar, com parafusos, inclusive instalação em quadro</v>
          </cell>
          <cell r="E668" t="str">
            <v>Un</v>
          </cell>
          <cell r="H668">
            <v>7</v>
          </cell>
          <cell r="I668">
            <v>2.4300000000000002</v>
          </cell>
          <cell r="K668">
            <v>9.43</v>
          </cell>
        </row>
        <row r="669">
          <cell r="C669" t="str">
            <v>18.11.040</v>
          </cell>
          <cell r="D669" t="str">
            <v>Base para fusível tipo NH de 36A a 250A, tamanho 1, SIEMENS ou similar, com parafusos, inclusive instalação em quadro</v>
          </cell>
          <cell r="E669" t="str">
            <v>Un</v>
          </cell>
          <cell r="H669">
            <v>19.5</v>
          </cell>
          <cell r="I669">
            <v>2.96</v>
          </cell>
          <cell r="K669">
            <v>22.46</v>
          </cell>
        </row>
        <row r="670">
          <cell r="C670" t="str">
            <v>18.12.070</v>
          </cell>
          <cell r="D670" t="str">
            <v>Fusível tipo NH 20A, tamanho 00, SIEMENS ou similar, inclusive instalação em quadro</v>
          </cell>
          <cell r="E670" t="str">
            <v>Un</v>
          </cell>
          <cell r="H670">
            <v>5.57</v>
          </cell>
          <cell r="I670">
            <v>0.12</v>
          </cell>
          <cell r="K670">
            <v>5.69</v>
          </cell>
        </row>
        <row r="671">
          <cell r="C671" t="str">
            <v>18.12.080</v>
          </cell>
          <cell r="D671" t="str">
            <v>Fusível tipo NH 25A, tamanho 00, SIEMENS ou similar, inclusive instalação em quadro</v>
          </cell>
          <cell r="E671" t="str">
            <v>Un</v>
          </cell>
          <cell r="H671">
            <v>5.57</v>
          </cell>
          <cell r="I671">
            <v>0.12</v>
          </cell>
          <cell r="K671">
            <v>5.69</v>
          </cell>
        </row>
        <row r="672">
          <cell r="C672" t="str">
            <v>18.12.090</v>
          </cell>
          <cell r="D672" t="str">
            <v>Fusível tipo NH 36A, tamanho 00, SIEMENS ou similar, inclusive instalação em quadro</v>
          </cell>
          <cell r="E672" t="str">
            <v>Un</v>
          </cell>
          <cell r="H672">
            <v>5.57</v>
          </cell>
          <cell r="I672">
            <v>0.12</v>
          </cell>
          <cell r="K672">
            <v>5.69</v>
          </cell>
        </row>
        <row r="673">
          <cell r="C673" t="str">
            <v>18.12.100</v>
          </cell>
          <cell r="D673" t="str">
            <v>Fusível tipo NH 50A, tamanho 00, SIEMENS ou similar, inclusive instalação em quadro</v>
          </cell>
          <cell r="E673" t="str">
            <v>Un</v>
          </cell>
          <cell r="H673">
            <v>5.57</v>
          </cell>
          <cell r="I673">
            <v>0.12</v>
          </cell>
          <cell r="K673">
            <v>5.69</v>
          </cell>
        </row>
        <row r="674">
          <cell r="C674" t="str">
            <v>18.12.110</v>
          </cell>
          <cell r="D674" t="str">
            <v>Fusível tipo NH 63A, tamanho 00, SIEMENS ou similar, inclusive instalação em quadro</v>
          </cell>
          <cell r="E674" t="str">
            <v>Un</v>
          </cell>
          <cell r="H674">
            <v>5.57</v>
          </cell>
          <cell r="I674">
            <v>0.12</v>
          </cell>
          <cell r="K674">
            <v>5.69</v>
          </cell>
        </row>
        <row r="675">
          <cell r="C675" t="str">
            <v>18.12.120</v>
          </cell>
          <cell r="D675" t="str">
            <v>Fusível tipo NH 80A, tamanho 00, SIEMENS ou similar, inclusive instalação em quadro</v>
          </cell>
          <cell r="E675" t="str">
            <v>Un</v>
          </cell>
          <cell r="H675">
            <v>5.57</v>
          </cell>
          <cell r="I675">
            <v>0.12</v>
          </cell>
          <cell r="K675">
            <v>5.69</v>
          </cell>
        </row>
        <row r="676">
          <cell r="C676" t="str">
            <v>18.12.130</v>
          </cell>
          <cell r="D676" t="str">
            <v>Fusível tipo NH 100A, tamanho 00, SIEMENS ou similar, inclusive instalação em quadro</v>
          </cell>
          <cell r="E676" t="str">
            <v>Un</v>
          </cell>
          <cell r="H676">
            <v>5.57</v>
          </cell>
          <cell r="I676">
            <v>0.12</v>
          </cell>
          <cell r="K676">
            <v>5.69</v>
          </cell>
        </row>
        <row r="677">
          <cell r="C677" t="str">
            <v>18.12.140</v>
          </cell>
          <cell r="D677" t="str">
            <v>Fusível tipo NH 125A, tamanho 00, SIEMENS ou similar, inclusive instalação em quadro</v>
          </cell>
          <cell r="E677" t="str">
            <v>Un</v>
          </cell>
          <cell r="H677">
            <v>5.57</v>
          </cell>
          <cell r="I677">
            <v>0.12</v>
          </cell>
          <cell r="K677">
            <v>5.69</v>
          </cell>
        </row>
        <row r="678">
          <cell r="C678" t="str">
            <v>18.12.150</v>
          </cell>
          <cell r="D678" t="str">
            <v>Fusível tipo NH 160A, tamanho 1, SIEMENS ou similar, inclusive instalação em quadro</v>
          </cell>
          <cell r="E678" t="str">
            <v>Un</v>
          </cell>
          <cell r="H678">
            <v>14.2</v>
          </cell>
          <cell r="I678">
            <v>0.12</v>
          </cell>
          <cell r="K678">
            <v>14.319999999999999</v>
          </cell>
        </row>
        <row r="679">
          <cell r="C679" t="str">
            <v>18.12.160</v>
          </cell>
          <cell r="D679" t="str">
            <v>Fusível tipo NH 200A, tamanho 1, SIEMENS ou similar, inclusive instalação em quadro</v>
          </cell>
          <cell r="E679" t="str">
            <v>Un</v>
          </cell>
          <cell r="H679">
            <v>14.2</v>
          </cell>
          <cell r="I679">
            <v>0.12</v>
          </cell>
          <cell r="K679">
            <v>14.319999999999999</v>
          </cell>
        </row>
        <row r="680">
          <cell r="C680" t="str">
            <v>18.12.170</v>
          </cell>
          <cell r="D680" t="str">
            <v>Fusível tipo NH 250A, tamanho 1, SIEMENS ou similar, inclusive instalação em quadro</v>
          </cell>
          <cell r="E680" t="str">
            <v>Un</v>
          </cell>
          <cell r="H680">
            <v>14.2</v>
          </cell>
          <cell r="I680">
            <v>0.12</v>
          </cell>
          <cell r="K680">
            <v>14.319999999999999</v>
          </cell>
        </row>
        <row r="681">
          <cell r="C681" t="str">
            <v>18.13.010</v>
          </cell>
          <cell r="D681" t="str">
            <v>Eletroduto de PVC Rígido rosqueável de 1/2", com luva de rosca interna, inclusive assentamento de lajes</v>
          </cell>
          <cell r="E681" t="str">
            <v>m</v>
          </cell>
          <cell r="H681">
            <v>0.83</v>
          </cell>
          <cell r="I681">
            <v>0.74</v>
          </cell>
          <cell r="K681">
            <v>1.5699999999999998</v>
          </cell>
        </row>
        <row r="682">
          <cell r="C682" t="str">
            <v>18.13.020</v>
          </cell>
          <cell r="D682" t="str">
            <v>Eletroduto de PVC Rígido rosqueável de 3/4", com luva de rosca interna, inclusive assentamento de lajes</v>
          </cell>
          <cell r="E682" t="str">
            <v>m</v>
          </cell>
          <cell r="H682">
            <v>1.1000000000000001</v>
          </cell>
          <cell r="I682">
            <v>0.74</v>
          </cell>
          <cell r="K682">
            <v>1.84</v>
          </cell>
        </row>
        <row r="683">
          <cell r="C683" t="str">
            <v>18.13.030</v>
          </cell>
          <cell r="D683" t="str">
            <v>Eletroduto de PVC Rígido rosqueável de 1", com luva de rosca interna, inclusive assentamento de lajes</v>
          </cell>
          <cell r="E683" t="str">
            <v>m</v>
          </cell>
          <cell r="H683">
            <v>1.68</v>
          </cell>
          <cell r="I683">
            <v>1.54</v>
          </cell>
          <cell r="K683">
            <v>3.2199999999999998</v>
          </cell>
        </row>
        <row r="684">
          <cell r="C684" t="str">
            <v>18.13.040</v>
          </cell>
          <cell r="D684" t="str">
            <v>Eletroduto de PVC Rígido rosqueável de 1/2", com luva de rosca interna, inclusive assentamento com rasgos em alvenaria</v>
          </cell>
          <cell r="E684" t="str">
            <v>m</v>
          </cell>
          <cell r="H684">
            <v>0.83</v>
          </cell>
          <cell r="I684">
            <v>1.61</v>
          </cell>
          <cell r="K684">
            <v>2.44</v>
          </cell>
        </row>
        <row r="685">
          <cell r="C685" t="str">
            <v>18.13.050</v>
          </cell>
          <cell r="D685" t="str">
            <v>Eletroduto de PVC Rígido rosqueável de 3/4", com luva de rosca interna, inclusive assentamento com rasgos em alvenaria</v>
          </cell>
          <cell r="E685" t="str">
            <v>m</v>
          </cell>
          <cell r="H685">
            <v>1.1000000000000001</v>
          </cell>
          <cell r="I685">
            <v>1.61</v>
          </cell>
          <cell r="K685">
            <v>2.71</v>
          </cell>
        </row>
        <row r="686">
          <cell r="C686" t="str">
            <v>18.13.060</v>
          </cell>
          <cell r="D686" t="str">
            <v>Eletroduto de PVC Rígido rosqueável de 1", com luva de rosca interna, inclusive assentamento com rasgos em alvenaria</v>
          </cell>
          <cell r="E686" t="str">
            <v>m</v>
          </cell>
          <cell r="H686">
            <v>1.68</v>
          </cell>
          <cell r="I686">
            <v>2.4300000000000002</v>
          </cell>
          <cell r="K686">
            <v>4.1100000000000003</v>
          </cell>
        </row>
        <row r="687">
          <cell r="C687" t="str">
            <v>18.13.070</v>
          </cell>
          <cell r="D687" t="str">
            <v>Eletroduto de PVC Rígido rosqueável de 1 1/4", com luva de rosca interna, inclusive assentamento com rasgos em alvenaria</v>
          </cell>
          <cell r="E687" t="str">
            <v>m</v>
          </cell>
          <cell r="H687">
            <v>2.42</v>
          </cell>
          <cell r="I687">
            <v>2.7</v>
          </cell>
          <cell r="K687">
            <v>5.12</v>
          </cell>
        </row>
        <row r="688">
          <cell r="C688" t="str">
            <v>18.13.080</v>
          </cell>
          <cell r="D688" t="str">
            <v>Eletroduto de PVC Rígido rosqueável de 1 1/2", com luva de rosca interna, inclusive assentamento com rasgos em alvenaria</v>
          </cell>
          <cell r="E688" t="str">
            <v>m</v>
          </cell>
          <cell r="H688">
            <v>2.97</v>
          </cell>
          <cell r="I688">
            <v>3.24</v>
          </cell>
          <cell r="K688">
            <v>6.2100000000000009</v>
          </cell>
        </row>
        <row r="689">
          <cell r="C689" t="str">
            <v>18.13.090</v>
          </cell>
          <cell r="D689" t="str">
            <v>Eletroduto de PVC Rígido rosqueável de 2", com luva de rosca interna, inclusive assentamento com rasgos em alvenaria</v>
          </cell>
          <cell r="E689" t="str">
            <v>m</v>
          </cell>
          <cell r="H689">
            <v>4.07</v>
          </cell>
          <cell r="I689">
            <v>3.78</v>
          </cell>
          <cell r="K689">
            <v>7.85</v>
          </cell>
        </row>
        <row r="690">
          <cell r="C690" t="str">
            <v>18.13.100</v>
          </cell>
          <cell r="D690" t="str">
            <v>Eletroduto de PVC Rígido rosqueavel de 3", com luva de rosca interna, inclusive assentamento com rasgos em alvenaria</v>
          </cell>
          <cell r="E690" t="str">
            <v>m</v>
          </cell>
          <cell r="H690">
            <v>9.68</v>
          </cell>
          <cell r="I690">
            <v>5.39</v>
          </cell>
          <cell r="K690">
            <v>15.07</v>
          </cell>
        </row>
        <row r="691">
          <cell r="C691" t="str">
            <v>18.13.110</v>
          </cell>
          <cell r="D691" t="str">
            <v>Eletroduto de PVC Rígido rosqueável de 1/2", com luva de rosca interna assentado em valas com profundidade de 0,60m, inclusive escavação e reaterro</v>
          </cell>
          <cell r="E691" t="str">
            <v>m</v>
          </cell>
          <cell r="H691">
            <v>0.83</v>
          </cell>
          <cell r="I691">
            <v>2.91</v>
          </cell>
          <cell r="K691">
            <v>3.74</v>
          </cell>
        </row>
        <row r="692">
          <cell r="C692" t="str">
            <v>18.13.120</v>
          </cell>
          <cell r="D692" t="str">
            <v>Eletroduto de PVC Rígido rosqueável de 3/4", com luva de rosca interna assentado em valas com profundidade de 0,60m, inclusive escavação e reaterro</v>
          </cell>
          <cell r="E692" t="str">
            <v>m</v>
          </cell>
          <cell r="H692">
            <v>1.1000000000000001</v>
          </cell>
          <cell r="I692">
            <v>2.91</v>
          </cell>
          <cell r="K692">
            <v>4.01</v>
          </cell>
        </row>
        <row r="693">
          <cell r="C693" t="str">
            <v>18.13.130</v>
          </cell>
          <cell r="D693" t="str">
            <v>Eletroduto de PVC Rígido rosqueável de 1", com luva de rosca interna assentado em valas com profundidade de 0,60m, inclusive escavação e reaterro</v>
          </cell>
          <cell r="E693" t="str">
            <v>m</v>
          </cell>
          <cell r="H693">
            <v>1.68</v>
          </cell>
          <cell r="I693">
            <v>3.71</v>
          </cell>
          <cell r="K693">
            <v>5.39</v>
          </cell>
        </row>
        <row r="694">
          <cell r="C694" t="str">
            <v>18.13.140</v>
          </cell>
          <cell r="D694" t="str">
            <v>Eletroduto de PVC Rígido rosqueável de 1 1/2", com luva de rosca interna assentado em valas com profundidade de 0,60m, inclusive escavação e reaterro</v>
          </cell>
          <cell r="E694" t="str">
            <v>m</v>
          </cell>
          <cell r="H694">
            <v>2.97</v>
          </cell>
          <cell r="I694">
            <v>4.0199999999999996</v>
          </cell>
          <cell r="K694">
            <v>6.99</v>
          </cell>
        </row>
        <row r="695">
          <cell r="C695" t="str">
            <v>18.13.150</v>
          </cell>
          <cell r="D695" t="str">
            <v>Eletroduto de PVC Rígido rosqueável de 2", com luva de rosca interna assentado em valas com profundidade de 0,60m, inclusive escavação e reaterro</v>
          </cell>
          <cell r="E695" t="str">
            <v>m</v>
          </cell>
          <cell r="H695">
            <v>4.07</v>
          </cell>
          <cell r="I695">
            <v>4.55</v>
          </cell>
          <cell r="K695">
            <v>8.620000000000001</v>
          </cell>
        </row>
        <row r="696">
          <cell r="C696" t="str">
            <v>18.13.160</v>
          </cell>
          <cell r="D696" t="str">
            <v>Eletroduto de PVC Rígido rosqueável de 3", com luva de rosca interna assentado em valas com profundidade de 0,60m, inclusive escavação e reaterro</v>
          </cell>
          <cell r="E696" t="str">
            <v>m</v>
          </cell>
          <cell r="H696">
            <v>9.68</v>
          </cell>
          <cell r="I696">
            <v>5.55</v>
          </cell>
          <cell r="K696">
            <v>15.23</v>
          </cell>
        </row>
        <row r="697">
          <cell r="C697" t="str">
            <v>18.13.170</v>
          </cell>
          <cell r="D697" t="str">
            <v>Eletroduto de PVC Rígido rosqueável de 4", com luva de rosca interna assentado em valas com profundidade de 0,60m, inclusive escavação e reaterro</v>
          </cell>
          <cell r="E697" t="str">
            <v>m</v>
          </cell>
          <cell r="H697">
            <v>16.170000000000002</v>
          </cell>
          <cell r="I697">
            <v>6.64</v>
          </cell>
          <cell r="K697">
            <v>22.810000000000002</v>
          </cell>
        </row>
        <row r="698">
          <cell r="C698" t="str">
            <v>18.14.010</v>
          </cell>
          <cell r="D698" t="str">
            <v>Curva de PVC rígido rosqueável de 3/4", com luva de rosca interna, inclusive assentamento</v>
          </cell>
          <cell r="E698" t="str">
            <v>Un</v>
          </cell>
          <cell r="H698">
            <v>1.4</v>
          </cell>
          <cell r="I698">
            <v>0.86</v>
          </cell>
          <cell r="K698">
            <v>2.2599999999999998</v>
          </cell>
        </row>
        <row r="699">
          <cell r="C699" t="str">
            <v>18.14.020</v>
          </cell>
          <cell r="D699" t="str">
            <v>Curva de PVC rígido rosqueável de 1", com luva de rosca interna, inclusive assentamento</v>
          </cell>
          <cell r="E699" t="str">
            <v>Un</v>
          </cell>
          <cell r="H699">
            <v>1.96</v>
          </cell>
          <cell r="I699">
            <v>1.24</v>
          </cell>
          <cell r="K699">
            <v>3.2</v>
          </cell>
        </row>
        <row r="700">
          <cell r="C700" t="str">
            <v>18.14.030</v>
          </cell>
          <cell r="D700" t="str">
            <v>Curva de PVC rígido rosqueável de 1 1/4", com luva de rosca interna, inclusive assentamento</v>
          </cell>
          <cell r="E700" t="str">
            <v>Un</v>
          </cell>
          <cell r="H700">
            <v>3</v>
          </cell>
          <cell r="I700">
            <v>1.84</v>
          </cell>
          <cell r="K700">
            <v>4.84</v>
          </cell>
        </row>
        <row r="701">
          <cell r="C701" t="str">
            <v>18.14.040</v>
          </cell>
          <cell r="D701" t="str">
            <v>Curva de PVC rígido rosqueável de 1 1/2", com luva de rosca interna, inclusive assentamento</v>
          </cell>
          <cell r="E701" t="str">
            <v>Un</v>
          </cell>
          <cell r="H701">
            <v>3.7</v>
          </cell>
          <cell r="I701">
            <v>2.31</v>
          </cell>
          <cell r="K701">
            <v>6.01</v>
          </cell>
        </row>
        <row r="702">
          <cell r="C702" t="str">
            <v>18.14.050</v>
          </cell>
          <cell r="D702" t="str">
            <v>Curva de PVC rígido rosqueável de 2", com luva de rosca interna, inclusive assentamento</v>
          </cell>
          <cell r="E702" t="str">
            <v>Un</v>
          </cell>
          <cell r="H702">
            <v>6.04</v>
          </cell>
          <cell r="I702">
            <v>3.13</v>
          </cell>
          <cell r="K702">
            <v>9.17</v>
          </cell>
        </row>
        <row r="703">
          <cell r="C703" t="str">
            <v>18.14.060</v>
          </cell>
          <cell r="D703" t="str">
            <v>Curva de PVC rígido rosqueável de 3", com luva de rosca interna, inclusive assentamento</v>
          </cell>
          <cell r="E703" t="str">
            <v>Un</v>
          </cell>
          <cell r="H703">
            <v>18.8</v>
          </cell>
          <cell r="I703">
            <v>9.49</v>
          </cell>
          <cell r="K703">
            <v>28.29</v>
          </cell>
        </row>
        <row r="704">
          <cell r="C704" t="str">
            <v>18.14.070</v>
          </cell>
          <cell r="D704" t="str">
            <v>Curva de PVC rígido rosqueável de 4", com luva de rosca interna, inclusive assentamento</v>
          </cell>
          <cell r="E704" t="str">
            <v>Un</v>
          </cell>
          <cell r="H704">
            <v>34.6</v>
          </cell>
          <cell r="I704">
            <v>11.64</v>
          </cell>
          <cell r="K704">
            <v>46.24</v>
          </cell>
        </row>
        <row r="705">
          <cell r="C705" t="str">
            <v>18.15.010</v>
          </cell>
          <cell r="D705" t="str">
            <v>Caixa 4 x 2" TIGREFLEX ou similar, inclusive assentamento</v>
          </cell>
          <cell r="E705" t="str">
            <v>Un</v>
          </cell>
          <cell r="H705">
            <v>0.85</v>
          </cell>
          <cell r="I705">
            <v>0.81</v>
          </cell>
          <cell r="K705">
            <v>1.6600000000000001</v>
          </cell>
        </row>
        <row r="706">
          <cell r="C706" t="str">
            <v>18.15.020</v>
          </cell>
          <cell r="D706" t="str">
            <v>Caixa 4 x 4" TIGREFLEX ou similar, inclusive assentamento</v>
          </cell>
          <cell r="E706" t="str">
            <v>Un</v>
          </cell>
          <cell r="H706">
            <v>1.2</v>
          </cell>
          <cell r="I706">
            <v>0.81</v>
          </cell>
          <cell r="K706">
            <v>2.0099999999999998</v>
          </cell>
        </row>
        <row r="707">
          <cell r="C707" t="str">
            <v>18.15.030</v>
          </cell>
          <cell r="D707" t="str">
            <v>Caixa Octogonal de 4" TIGREFLEX ou  similar, com fundo móvel, inclusive assentamento em laje</v>
          </cell>
          <cell r="E707" t="str">
            <v>Un</v>
          </cell>
          <cell r="H707">
            <v>1.3</v>
          </cell>
          <cell r="I707">
            <v>0.81</v>
          </cell>
          <cell r="K707">
            <v>2.1100000000000003</v>
          </cell>
        </row>
        <row r="708">
          <cell r="C708" t="str">
            <v>18.16.010</v>
          </cell>
          <cell r="D708" t="str">
            <v>Tomada de embutir (2P+1T) com placa para caixa de 4 x 2", 20A, 250V, PIAL (linha silentoque) ou similar, inclusive instalação</v>
          </cell>
          <cell r="E708" t="str">
            <v>Un</v>
          </cell>
          <cell r="H708">
            <v>5.5</v>
          </cell>
          <cell r="I708">
            <v>1.84</v>
          </cell>
          <cell r="K708">
            <v>7.34</v>
          </cell>
        </row>
        <row r="709">
          <cell r="C709" t="str">
            <v>18.16.020</v>
          </cell>
          <cell r="D709" t="str">
            <v>Tomada de embutir para telefone quatro pólos, padrão TELEBRÁS, com placa, para caixa 4 x 2", PIAL (linha silentoque) ou similar, inclusive instalação</v>
          </cell>
          <cell r="E709" t="str">
            <v>Un</v>
          </cell>
          <cell r="H709">
            <v>4.8</v>
          </cell>
          <cell r="I709">
            <v>2.2599999999999998</v>
          </cell>
          <cell r="K709">
            <v>7.06</v>
          </cell>
        </row>
        <row r="710">
          <cell r="C710" t="str">
            <v>18.17.010</v>
          </cell>
          <cell r="D710" t="str">
            <v>Conjunto ARSTOP ou similar de embutir, em caixa 4 x 4", com placa, tomada Tripolar para pino chato e disjuntor termomagnético de 25A, 250V, inclusive instalação</v>
          </cell>
          <cell r="E710" t="str">
            <v>Un</v>
          </cell>
          <cell r="H710">
            <v>19.5</v>
          </cell>
          <cell r="I710">
            <v>4.3099999999999996</v>
          </cell>
          <cell r="K710">
            <v>23.81</v>
          </cell>
        </row>
        <row r="711">
          <cell r="C711" t="str">
            <v>18.18.010</v>
          </cell>
          <cell r="D711" t="str">
            <v>Interruptor de embutir de uma secção para caixa de 4 x 2", com placa, 10A, 250V, PIAL (linha silentoque) ou similar, inclusive instalação</v>
          </cell>
          <cell r="E711" t="str">
            <v>Un</v>
          </cell>
          <cell r="H711">
            <v>2.5</v>
          </cell>
          <cell r="I711">
            <v>1.4</v>
          </cell>
          <cell r="K711">
            <v>3.9</v>
          </cell>
        </row>
        <row r="712">
          <cell r="C712" t="str">
            <v>18.18.020</v>
          </cell>
          <cell r="D712" t="str">
            <v>Interruptor de embutir de duas secções para caixa de 4 x 2", com placa, 10A, 250V, PIAL (linha silentoque) ou similar, inclusive instalação</v>
          </cell>
          <cell r="E712" t="str">
            <v>Un</v>
          </cell>
          <cell r="H712">
            <v>4.5</v>
          </cell>
          <cell r="I712">
            <v>2.2599999999999998</v>
          </cell>
          <cell r="K712">
            <v>6.76</v>
          </cell>
        </row>
        <row r="713">
          <cell r="C713" t="str">
            <v>18.18.030</v>
          </cell>
          <cell r="D713" t="str">
            <v>Interruptor de embutir de três secções para caixa de 4 x 2", com placa, 10A, 250V, PIAL (linha silentoque) ou similar, inclusive instalação</v>
          </cell>
          <cell r="E713" t="str">
            <v>Un</v>
          </cell>
          <cell r="H713">
            <v>5.75</v>
          </cell>
          <cell r="I713">
            <v>3.13</v>
          </cell>
          <cell r="K713">
            <v>8.879999999999999</v>
          </cell>
        </row>
        <row r="714">
          <cell r="C714" t="str">
            <v>18.18.040</v>
          </cell>
          <cell r="D714" t="str">
            <v>Interruptor de embutir de uma secção conjugado com tomada, para caixa de 4 x 2", com placa, 10A, 250V, PIAL (linha silentoque) ou similar, inclusive instalação</v>
          </cell>
          <cell r="E714" t="str">
            <v>Un</v>
          </cell>
          <cell r="H714">
            <v>4.45</v>
          </cell>
          <cell r="I714">
            <v>2.2599999999999998</v>
          </cell>
          <cell r="K714">
            <v>6.71</v>
          </cell>
        </row>
        <row r="715">
          <cell r="C715" t="str">
            <v>18.18.050</v>
          </cell>
          <cell r="D715" t="str">
            <v>Interruptor de embutir de duas secções conjugado com tomada, para caixa de 4 x 2", com placa, 10A, 250V, PIAL (linha silentoque) ou similar, inclusive instalação</v>
          </cell>
          <cell r="E715" t="str">
            <v>Un</v>
          </cell>
          <cell r="H715">
            <v>5.8</v>
          </cell>
          <cell r="I715">
            <v>3.13</v>
          </cell>
          <cell r="K715">
            <v>8.93</v>
          </cell>
        </row>
        <row r="716">
          <cell r="C716" t="str">
            <v>18.18.060</v>
          </cell>
          <cell r="D716" t="str">
            <v>Interruptor de embutir THREE-WAY (vai e vem) para caixa de 4 x 2", com placa, 10A, 250V, PIAL (linha silentoque) ou similar, inclusive instalação</v>
          </cell>
          <cell r="E716" t="str">
            <v>Un</v>
          </cell>
          <cell r="H716">
            <v>3.35</v>
          </cell>
          <cell r="I716">
            <v>1.84</v>
          </cell>
          <cell r="K716">
            <v>5.19</v>
          </cell>
        </row>
        <row r="717">
          <cell r="C717" t="str">
            <v>18.19.010</v>
          </cell>
          <cell r="D717" t="str">
            <v>Fio de Cobre, têmpera more, classe 1, isolamento de PVC - 70 C, tipo BWF, 750 V, FOREPLAST ou similar, S.M. - 1,5mm², inclusive instalação em eletroduto</v>
          </cell>
          <cell r="E717" t="str">
            <v>m</v>
          </cell>
          <cell r="H717">
            <v>0.18</v>
          </cell>
          <cell r="I717">
            <v>0.54</v>
          </cell>
          <cell r="K717">
            <v>0.72</v>
          </cell>
        </row>
        <row r="718">
          <cell r="C718" t="str">
            <v>18.19.020</v>
          </cell>
          <cell r="D718" t="str">
            <v>Fio de Cobre, têmpera more, classe 1, isolamento de PVC - 70 C, tipo BWF, 750 V, FOREPLAST ou similar, S.M. - 2,5mm², inclusive instalação em eletroduto</v>
          </cell>
          <cell r="E718" t="str">
            <v>m</v>
          </cell>
          <cell r="H718">
            <v>0.26</v>
          </cell>
          <cell r="I718">
            <v>0.59</v>
          </cell>
          <cell r="K718">
            <v>0.85</v>
          </cell>
        </row>
        <row r="719">
          <cell r="C719" t="str">
            <v>18.19.025</v>
          </cell>
          <cell r="D719" t="str">
            <v>Cabo de cobre, têmpera mole, encordoamento classe 2, isolamento de PVC - 70 C, tipo BWF, 750V, FOREPLAST ou similar, S.M. - 2,5mm², inclusive instalação em eletroduto</v>
          </cell>
          <cell r="E719" t="str">
            <v>m</v>
          </cell>
          <cell r="H719">
            <v>0.31</v>
          </cell>
          <cell r="I719">
            <v>0.59</v>
          </cell>
          <cell r="K719">
            <v>0.89999999999999991</v>
          </cell>
        </row>
        <row r="720">
          <cell r="C720" t="str">
            <v>18.19.030</v>
          </cell>
          <cell r="D720" t="str">
            <v>Cabo de cobre, têmpera mole, encordoamento classe 2, isolamento de PVC - 70 C, tipo BWF, 750V, FOREPLAST ou similar, S.M. - 4mm², inclusive instalação em eletroduto</v>
          </cell>
          <cell r="E720" t="str">
            <v>m</v>
          </cell>
          <cell r="H720">
            <v>0.39</v>
          </cell>
          <cell r="I720">
            <v>0.65</v>
          </cell>
          <cell r="K720">
            <v>1.04</v>
          </cell>
        </row>
        <row r="721">
          <cell r="C721" t="str">
            <v>18.19.040</v>
          </cell>
          <cell r="D721" t="str">
            <v>Cabo de cobre, têmpera mole, encordoamento classe 2, isolamento de PVC - 70 C, tipo BWF, 750V, FOREPLAST ou similar, S.M. - 6mm², inclusive instalação em eletroduto</v>
          </cell>
          <cell r="E721" t="str">
            <v>m</v>
          </cell>
          <cell r="H721">
            <v>0.62</v>
          </cell>
          <cell r="I721">
            <v>0.7</v>
          </cell>
          <cell r="K721">
            <v>1.3199999999999998</v>
          </cell>
        </row>
        <row r="722">
          <cell r="C722" t="str">
            <v>18.19.041</v>
          </cell>
          <cell r="D722" t="str">
            <v>Cabo de cobre, têmpera mole, encordoamento classe 2, isolamento de PVC - 70 C, tipo BWF, 750V, FOREPLAST ou similar, S.M. - 10mm², inclusive instalação em eletroduto</v>
          </cell>
          <cell r="E722" t="str">
            <v>m</v>
          </cell>
          <cell r="H722">
            <v>1.1200000000000001</v>
          </cell>
          <cell r="I722">
            <v>0.75</v>
          </cell>
          <cell r="K722">
            <v>1.87</v>
          </cell>
        </row>
        <row r="723">
          <cell r="C723" t="str">
            <v>18.19.042</v>
          </cell>
          <cell r="D723" t="str">
            <v>Cabo de cobre, têmpera mole, encordoamento classe 2, isolamento de PVC - 70 C, tipo BWF, 750V, FOREPLAST ou similar, S.M. - 16mm², inclusive instalação em eletroduto</v>
          </cell>
          <cell r="E723" t="str">
            <v>m</v>
          </cell>
          <cell r="H723">
            <v>1.73</v>
          </cell>
          <cell r="I723">
            <v>0.86</v>
          </cell>
          <cell r="K723">
            <v>2.59</v>
          </cell>
        </row>
        <row r="724">
          <cell r="C724" t="str">
            <v>18.19.043</v>
          </cell>
          <cell r="D724" t="str">
            <v>Cabo de cobre, têmpera mole, encordoamento classe 2, isolamento de PVC - 70 C, tipo BWF, 750V, FOREPLAST ou similar, S.M. - 25mm², inclusive instalação em eletroduto</v>
          </cell>
          <cell r="E724" t="str">
            <v>m</v>
          </cell>
          <cell r="H724">
            <v>2.86</v>
          </cell>
          <cell r="I724">
            <v>0.91</v>
          </cell>
          <cell r="K724">
            <v>3.77</v>
          </cell>
        </row>
        <row r="725">
          <cell r="C725" t="str">
            <v>18.19.046</v>
          </cell>
          <cell r="D725" t="str">
            <v>Cabo de cobre (1 condutor), têmpera mole, encordoamento classe 2, isolamento de PVC - FLAME RESISTANT - 70 C, 0,6/1 KV, cobertura de PVC - ST1, FORENAX ou similar, S.M. - 1,5mm², inclusive instalação em eletroduto</v>
          </cell>
          <cell r="E725" t="str">
            <v>m</v>
          </cell>
          <cell r="H725">
            <v>0.37</v>
          </cell>
          <cell r="I725">
            <v>0.54</v>
          </cell>
          <cell r="K725">
            <v>0.91</v>
          </cell>
        </row>
        <row r="726">
          <cell r="C726" t="str">
            <v>18.19.047</v>
          </cell>
          <cell r="D726" t="str">
            <v>Cabo de cobre (1 condutor), têmpera mole, encordoamento classe 2, isolamento de PVC - FLAME RESISTANT - 70 C, 0,6/1 KV, cobertura de PVC - ST1, FORENAX ou similar, S.M. - 2,5mm², inclusive instalação em eletroduto</v>
          </cell>
          <cell r="E726" t="str">
            <v>m</v>
          </cell>
          <cell r="H726">
            <v>0.44</v>
          </cell>
          <cell r="I726">
            <v>0.59</v>
          </cell>
          <cell r="K726">
            <v>1.03</v>
          </cell>
        </row>
        <row r="727">
          <cell r="C727" t="str">
            <v>18.19.048</v>
          </cell>
          <cell r="D727" t="str">
            <v>Cabo de cobre (1 condutor), têmpera mole, encordoamento classe 2, isolamento de PVC - FLAME RESISTANT - 70 C, 0,6/1 KV, cobertura de PVC - ST1, FORENAX ou similar, S.M. - 4mm², inclusive instalação em eletroduto</v>
          </cell>
          <cell r="E727" t="str">
            <v>m</v>
          </cell>
          <cell r="H727">
            <v>0.64</v>
          </cell>
          <cell r="I727">
            <v>0.65</v>
          </cell>
          <cell r="K727">
            <v>1.29</v>
          </cell>
        </row>
        <row r="728">
          <cell r="C728" t="str">
            <v>18.19.049</v>
          </cell>
          <cell r="D728" t="str">
            <v>Cabo de cobre (1 condutor), têmpera mole, encordoamento classe 2, isolamento de PVC - FLAME RESISTANT - 70 C, 0,6/1 KV, cobertura de PVC - ST1, FORENAX ou similar, S.M. - 6mm², inclusive instalação em eletroduto</v>
          </cell>
          <cell r="E728" t="str">
            <v>m</v>
          </cell>
          <cell r="H728">
            <v>0.86</v>
          </cell>
          <cell r="I728">
            <v>0.7</v>
          </cell>
          <cell r="K728">
            <v>1.56</v>
          </cell>
        </row>
        <row r="729">
          <cell r="C729" t="str">
            <v>18.19.050</v>
          </cell>
          <cell r="D729" t="str">
            <v>Cabo de cobre (1 condutor), têmpera mole, encordoamento classe 2, isolamento de PVC - FLAME RESISTANT - 70 C, 0,6/1 KV, cobertura de PVC - ST1, FORENAX ou similar, S.M. - 10mm², inclusive instalação em eletroduto</v>
          </cell>
          <cell r="E729" t="str">
            <v>m</v>
          </cell>
          <cell r="H729">
            <v>1.31</v>
          </cell>
          <cell r="I729">
            <v>0.75</v>
          </cell>
          <cell r="K729">
            <v>2.06</v>
          </cell>
        </row>
        <row r="730">
          <cell r="C730" t="str">
            <v>18.19.060</v>
          </cell>
          <cell r="D730" t="str">
            <v>Cabo de cobre (1 condutor), têmpera mole, encordoamento classe 2, isolamento de PVC - FLAME RESISTANT - 70 C, 0,6/1 KV, cobertura de PVC - ST1, FORENAX ou similar, S.M. - 16mm², inclusive instalação em eletroduto</v>
          </cell>
          <cell r="E730" t="str">
            <v>m</v>
          </cell>
          <cell r="H730">
            <v>2.04</v>
          </cell>
          <cell r="I730">
            <v>0.86</v>
          </cell>
          <cell r="K730">
            <v>2.9</v>
          </cell>
        </row>
        <row r="731">
          <cell r="C731" t="str">
            <v>18.19.070</v>
          </cell>
          <cell r="D731" t="str">
            <v>Cabo de cobre (1 condutor), têmpera mole, encordoamento classe 2, isolamento de PVC - FLAME RESISTANT - 70 C, 0,6/1 KV, cobertura de PVC - ST1, FORENAX ou similar, S.M. - 25mm², inclusive instalação em eletroduto</v>
          </cell>
          <cell r="E731" t="str">
            <v>m</v>
          </cell>
          <cell r="H731">
            <v>2.94</v>
          </cell>
          <cell r="I731">
            <v>0.91</v>
          </cell>
          <cell r="K731">
            <v>3.85</v>
          </cell>
        </row>
        <row r="732">
          <cell r="C732" t="str">
            <v>18.19.080</v>
          </cell>
          <cell r="D732" t="str">
            <v>Cabo de cobre (1 condutor), têmpera mole, encordoamento classe 2, isolamento de PVC - FLAME RESISTANT - 70 C, 0,6/1 KV, cobertura de PVC - ST1, FORENAX ou similar, S.M. - 35mm², inclusive instalação em eletroduto</v>
          </cell>
          <cell r="E732" t="str">
            <v>m</v>
          </cell>
          <cell r="H732">
            <v>3.77</v>
          </cell>
          <cell r="I732">
            <v>1.1399999999999999</v>
          </cell>
          <cell r="K732">
            <v>4.91</v>
          </cell>
        </row>
        <row r="733">
          <cell r="C733" t="str">
            <v>18.20.010</v>
          </cell>
          <cell r="D733" t="str">
            <v>Disjuntor monopolar termomagnético até 30A, 220V, ELETROMAR ou similar, inclusive instalação em quadro de distribuição</v>
          </cell>
          <cell r="E733" t="str">
            <v>Un</v>
          </cell>
          <cell r="H733">
            <v>4.4000000000000004</v>
          </cell>
          <cell r="I733">
            <v>1.61</v>
          </cell>
          <cell r="K733">
            <v>6.0100000000000007</v>
          </cell>
        </row>
        <row r="734">
          <cell r="C734" t="str">
            <v>18.20.020</v>
          </cell>
          <cell r="D734" t="str">
            <v>Disjuntor monopolar termomagnético de 35A a 50A, 220V, ELETROMAR ou similar, inclusive instalação em quadro de distribuição</v>
          </cell>
          <cell r="E734" t="str">
            <v>Un</v>
          </cell>
          <cell r="H734">
            <v>6.45</v>
          </cell>
          <cell r="I734">
            <v>1.61</v>
          </cell>
          <cell r="K734">
            <v>8.06</v>
          </cell>
        </row>
        <row r="735">
          <cell r="C735" t="str">
            <v>18.20.030</v>
          </cell>
          <cell r="D735" t="str">
            <v>Disjuntor tripolar termomagnético até 50A, 380V, ELETROMAR ou similar, inclusive instalação em quadro de distribuição</v>
          </cell>
          <cell r="E735" t="str">
            <v>Un</v>
          </cell>
          <cell r="H735">
            <v>26</v>
          </cell>
          <cell r="I735">
            <v>4.8499999999999996</v>
          </cell>
          <cell r="K735">
            <v>30.85</v>
          </cell>
        </row>
        <row r="736">
          <cell r="C736" t="str">
            <v>18.20.040</v>
          </cell>
          <cell r="D736" t="str">
            <v>Disjuntor tripolar termomagnético de 60A a 100A, 380V, ELETROMAR ou similar, inclusive instalação em quadro de distribuição</v>
          </cell>
          <cell r="E736" t="str">
            <v>Un</v>
          </cell>
          <cell r="H736">
            <v>40</v>
          </cell>
          <cell r="I736">
            <v>5.39</v>
          </cell>
          <cell r="K736">
            <v>45.39</v>
          </cell>
        </row>
        <row r="737">
          <cell r="C737" t="str">
            <v>18.20.050</v>
          </cell>
          <cell r="D737" t="str">
            <v>Disjuntor tripolar termomagnético de 120A a 150A, 380V, ELETROMAR ou similar, inclusive instalação em quadro de distribuição</v>
          </cell>
          <cell r="E737" t="str">
            <v>Un</v>
          </cell>
          <cell r="H737">
            <v>110</v>
          </cell>
          <cell r="I737">
            <v>5.39</v>
          </cell>
          <cell r="K737">
            <v>115.39</v>
          </cell>
        </row>
        <row r="738">
          <cell r="C738" t="str">
            <v>18.21.060</v>
          </cell>
          <cell r="D738" t="str">
            <v>Quadro de distribuição  metálico de embutir, sem barramento, tipo QCSP, GOMES ou  similar para até 3 circuitos monopolares, sem porta, inclusive instalação</v>
          </cell>
          <cell r="E738" t="str">
            <v>Un</v>
          </cell>
          <cell r="H738">
            <v>5.4</v>
          </cell>
          <cell r="I738">
            <v>10.78</v>
          </cell>
          <cell r="K738">
            <v>16.18</v>
          </cell>
        </row>
        <row r="739">
          <cell r="C739" t="str">
            <v>18.21.070</v>
          </cell>
          <cell r="D739" t="str">
            <v>Quadro de distribuição  metálico de embutir, sem barramento, tipo QCCP, GOMES ou  similar para até 3 circuitos monopolares, com porta, inclusive instalação</v>
          </cell>
          <cell r="E739" t="str">
            <v>Un</v>
          </cell>
          <cell r="H739">
            <v>6</v>
          </cell>
          <cell r="I739">
            <v>10.78</v>
          </cell>
          <cell r="K739">
            <v>16.78</v>
          </cell>
        </row>
        <row r="740">
          <cell r="C740" t="str">
            <v>18.21.080</v>
          </cell>
          <cell r="D740" t="str">
            <v>Quadro de distribuição  metálico de embutir, sem barramento, tipo QCCP, GOMES ou  similar para até 6 circuitos monopolares, com porta, inclusive instalação</v>
          </cell>
          <cell r="E740" t="str">
            <v>Un</v>
          </cell>
          <cell r="H740">
            <v>8.35</v>
          </cell>
          <cell r="I740">
            <v>10.78</v>
          </cell>
          <cell r="K740">
            <v>19.13</v>
          </cell>
        </row>
        <row r="741">
          <cell r="C741" t="str">
            <v>18.21.090</v>
          </cell>
          <cell r="D741" t="str">
            <v>Quadro de distribuição  metálico de embutir, sem barramento, tipo QCCP, GOMES ou  similar para até 12 circuitos monopolares, com porta, inclusive instalação</v>
          </cell>
          <cell r="E741" t="str">
            <v>Un</v>
          </cell>
          <cell r="H741">
            <v>14</v>
          </cell>
          <cell r="I741">
            <v>10.78</v>
          </cell>
          <cell r="K741">
            <v>24.78</v>
          </cell>
        </row>
        <row r="742">
          <cell r="C742" t="str">
            <v>18.21.100</v>
          </cell>
          <cell r="D742" t="str">
            <v>Quadro de distribuição  metálico de embutir, com barramento, tipo QCCP, GOMES ou  similar para até 18 circuitos monopolares, e chave geral, com porta, inclusive instalação</v>
          </cell>
          <cell r="E742" t="str">
            <v>Un</v>
          </cell>
          <cell r="H742">
            <v>28</v>
          </cell>
          <cell r="I742">
            <v>16.170000000000002</v>
          </cell>
          <cell r="K742">
            <v>44.17</v>
          </cell>
        </row>
        <row r="743">
          <cell r="C743" t="str">
            <v>18.21.110</v>
          </cell>
          <cell r="D743" t="str">
            <v>Quadro de distribuição  em resina termoplástica de embutir, com porta, sem barramento, para até 03 circuitos monopolares, Ref. CDEC - 3E,  CEMAR ou  similar , inclusive instalação</v>
          </cell>
          <cell r="E743" t="str">
            <v>Un</v>
          </cell>
          <cell r="H743">
            <v>5</v>
          </cell>
          <cell r="I743">
            <v>10.78</v>
          </cell>
          <cell r="K743">
            <v>15.78</v>
          </cell>
        </row>
        <row r="744">
          <cell r="C744" t="str">
            <v>18.21.120</v>
          </cell>
          <cell r="D744" t="str">
            <v>Quadro de distribuição  em resina termoplástica de embutir, com porta, sem barramento, para até 06 circuitos monopolares, Ref. CDEC - 6E,  CEMAR ou  similar , inclusive instalação</v>
          </cell>
          <cell r="E744" t="str">
            <v>Un</v>
          </cell>
          <cell r="H744">
            <v>5.8</v>
          </cell>
          <cell r="I744">
            <v>10.78</v>
          </cell>
          <cell r="K744">
            <v>16.579999999999998</v>
          </cell>
        </row>
        <row r="745">
          <cell r="C745" t="str">
            <v>18.21.130</v>
          </cell>
          <cell r="D745" t="str">
            <v>Quadro de distribuição  em resina termoplástica de embutir, com porta, sem barramento, para até 12 circuitos monopolares, Ref. CDEC - 12E,  CEMAR ou  similar , inclusive instalação</v>
          </cell>
          <cell r="E745" t="str">
            <v>Un</v>
          </cell>
          <cell r="H745">
            <v>9</v>
          </cell>
          <cell r="I745">
            <v>10.78</v>
          </cell>
          <cell r="K745">
            <v>19.78</v>
          </cell>
        </row>
        <row r="746">
          <cell r="C746" t="str">
            <v>18.21.140</v>
          </cell>
          <cell r="D746" t="str">
            <v>Quadro de distribuição  em resina termoplástica de embutir, com porta, sem barramento, para até 16 circuitos monopolares, Ref. CDSC - 16S,  CEMAR ou  similar , inclusive instalação</v>
          </cell>
          <cell r="E746" t="str">
            <v>Un</v>
          </cell>
          <cell r="H746">
            <v>17.12</v>
          </cell>
          <cell r="I746">
            <v>16.170000000000002</v>
          </cell>
          <cell r="K746">
            <v>33.290000000000006</v>
          </cell>
        </row>
        <row r="747">
          <cell r="C747" t="str">
            <v>18.21.150</v>
          </cell>
          <cell r="D747" t="str">
            <v>Quadro de distribuição  metálico de embutir, com porta, barramento, chave geral e placa de neutro para até 12 circuitos monopolares, Ref. QDETN - 12, CEMAR ou similar, inclusive instalação</v>
          </cell>
          <cell r="E747" t="str">
            <v>Un</v>
          </cell>
          <cell r="H747">
            <v>39</v>
          </cell>
          <cell r="I747">
            <v>10.78</v>
          </cell>
          <cell r="K747">
            <v>49.78</v>
          </cell>
        </row>
        <row r="748">
          <cell r="C748" t="str">
            <v>18.21.160</v>
          </cell>
          <cell r="D748" t="str">
            <v>Quadro de distribuição  metálico de embutir, com porta, barramento, chave geral e placa de neutro para até 20 circuitos monopolares, Ref. QDETN - 20, CEMAR ou similar, inclusive instalação</v>
          </cell>
          <cell r="E748" t="str">
            <v>Un</v>
          </cell>
          <cell r="H748">
            <v>51</v>
          </cell>
          <cell r="I748">
            <v>16.170000000000002</v>
          </cell>
          <cell r="K748">
            <v>67.17</v>
          </cell>
        </row>
        <row r="749">
          <cell r="C749" t="str">
            <v>18.21.170</v>
          </cell>
          <cell r="D749" t="str">
            <v>Quadro de distribuição  metálico de embutir, com porta, barramento, chave geral e placa de neutro para até 32 circuitos monopolares, Ref. QDETN - 32, CEMAR ou similar, inclusive instalação</v>
          </cell>
          <cell r="E749" t="str">
            <v>Un</v>
          </cell>
          <cell r="H749">
            <v>81</v>
          </cell>
          <cell r="I749">
            <v>21.56</v>
          </cell>
          <cell r="K749">
            <v>102.56</v>
          </cell>
        </row>
        <row r="750">
          <cell r="C750" t="str">
            <v>18.22.010</v>
          </cell>
          <cell r="D750" t="str">
            <v>Ponto de luz em teto ou parede, incluindo caixa 4 x 4", TIGREFLEX ou similar, tubulação PVC rígido e fiação, até o quadro de distribuição</v>
          </cell>
          <cell r="E750" t="str">
            <v>Pt</v>
          </cell>
          <cell r="H750">
            <v>7.68</v>
          </cell>
          <cell r="I750">
            <v>14.02</v>
          </cell>
          <cell r="K750">
            <v>27.77</v>
          </cell>
        </row>
        <row r="751">
          <cell r="C751" t="str">
            <v>18.22.020</v>
          </cell>
          <cell r="D751" t="str">
            <v>Ponto de interruptor de uma secção, PIAL ou similar, inclusive tubulação PVC rígido, fiação, caixa 4 x 2" TIGREFLEX ou similar, placa e demais acessórios, até o ponto de luz</v>
          </cell>
          <cell r="E751" t="str">
            <v>Pt</v>
          </cell>
          <cell r="H751">
            <v>7.15</v>
          </cell>
          <cell r="I751">
            <v>11.69</v>
          </cell>
          <cell r="K751">
            <v>24</v>
          </cell>
        </row>
        <row r="752">
          <cell r="C752" t="str">
            <v>18.22.030</v>
          </cell>
          <cell r="D752" t="str">
            <v>Ponto de interruptor de 2 secções, PIAL ou similar, inclusive tubulação PVC rígido, fiação, caixa 4 x 2" TIGREFLEX ou similar, placa e demais acessórios, até o ponto de luz</v>
          </cell>
          <cell r="E752" t="str">
            <v>Pt</v>
          </cell>
          <cell r="H752">
            <v>11.45</v>
          </cell>
          <cell r="I752">
            <v>17.2</v>
          </cell>
          <cell r="K752">
            <v>28.65</v>
          </cell>
        </row>
        <row r="753">
          <cell r="C753" t="str">
            <v>18.22.040</v>
          </cell>
          <cell r="D753" t="str">
            <v>Ponto de interruptor de 3 secções, PIAL ou similar, inclusive tubulação PVC rígido, fiação, caixa 4 x 2" TIGREFLEX ou similar, placa e demais acessórios, até o ponto de luz</v>
          </cell>
          <cell r="E753" t="str">
            <v>Pt</v>
          </cell>
          <cell r="H753">
            <v>13.74</v>
          </cell>
          <cell r="I753">
            <v>21.18</v>
          </cell>
          <cell r="K753">
            <v>34.92</v>
          </cell>
        </row>
        <row r="754">
          <cell r="C754" t="str">
            <v>18.22.050</v>
          </cell>
          <cell r="D754" t="str">
            <v>Ponto de interruptor THREE-WAY,  PIAL ou similar, inclusive tubulação PVC rígido, fiação, caixa 4 x 2" TIGREFLEX ou similar, placa e demais acessórios, até o ponto de luz</v>
          </cell>
          <cell r="E754" t="str">
            <v>Pt</v>
          </cell>
          <cell r="H754">
            <v>22.18</v>
          </cell>
          <cell r="I754">
            <v>34.72</v>
          </cell>
          <cell r="K754">
            <v>56.9</v>
          </cell>
        </row>
        <row r="755">
          <cell r="C755" t="str">
            <v>18.22.060</v>
          </cell>
          <cell r="D755" t="str">
            <v>Ponto de tomada universal (2P+1T), PIAL ou similar, inclusive tubulação PVC rígido, fiação, caixa 4 x 2" TIGREFLEX ou similar, placa e demais acessórios, até o ponto de luz ou quadro de distribuição</v>
          </cell>
          <cell r="E755" t="str">
            <v>Pt</v>
          </cell>
          <cell r="H755">
            <v>14.85</v>
          </cell>
          <cell r="I755">
            <v>19.78</v>
          </cell>
          <cell r="K755">
            <v>34.630000000000003</v>
          </cell>
        </row>
        <row r="756">
          <cell r="C756" t="str">
            <v>18.22.070</v>
          </cell>
          <cell r="D756" t="str">
            <v>Ponto de tomada universal (2P+1T), PIAL ou similar, para 2000W inclusive tubulação PVC rígido, fiação, caixa 4 x 2" TIGREFLEX ou similar, placa e demais acessórios, até o quadro de distribuição</v>
          </cell>
          <cell r="E756" t="str">
            <v>Pt</v>
          </cell>
          <cell r="H756">
            <v>20.100000000000001</v>
          </cell>
          <cell r="I756">
            <v>32.229999999999997</v>
          </cell>
          <cell r="K756">
            <v>52.33</v>
          </cell>
        </row>
        <row r="757">
          <cell r="C757" t="str">
            <v>18.22.080</v>
          </cell>
          <cell r="D757" t="str">
            <v>Ponto de tomada para ar condicionado com conjunto tipo ARSTOP ou similar, em caixa TIGREFLEX ou similar 4 x 4", com placa, tomada tripolar para pino chato e disjuntor termomagnético de 25A, inclusive tubulação PVC rígido, fiação, aterramento e demais aces</v>
          </cell>
          <cell r="E757" t="str">
            <v>Pt</v>
          </cell>
          <cell r="H757">
            <v>33.25</v>
          </cell>
          <cell r="I757">
            <v>33.9</v>
          </cell>
          <cell r="K757">
            <v>67.150000000000006</v>
          </cell>
        </row>
        <row r="758">
          <cell r="C758" t="str">
            <v>18.22.090</v>
          </cell>
          <cell r="D758" t="str">
            <v>Ponto de tomada para telefone PIAL ou similar, em caixa TIGREFLEX ou similar 4 x 2", inclusive placa, tubulação em PVC rígido, fiação, caixas de passagem e demais acessórios, até a caixa de distribuição do pavimento</v>
          </cell>
          <cell r="E758" t="str">
            <v>Pt</v>
          </cell>
          <cell r="H758">
            <v>16.510000000000002</v>
          </cell>
          <cell r="I758">
            <v>19.079999999999998</v>
          </cell>
          <cell r="K758">
            <v>35.590000000000003</v>
          </cell>
        </row>
        <row r="759">
          <cell r="C759" t="str">
            <v>18.22.100</v>
          </cell>
          <cell r="D759" t="str">
            <v>Ponto de campainha, inclusive caixa, cigarra, botão, espelho, tubulação PVC rígido, fiação e demais acessórios, até quadro de distribuição</v>
          </cell>
          <cell r="E759" t="str">
            <v>Pt</v>
          </cell>
          <cell r="H759">
            <v>21.47</v>
          </cell>
          <cell r="I759">
            <v>29.21</v>
          </cell>
          <cell r="K759">
            <v>50.68</v>
          </cell>
        </row>
        <row r="760">
          <cell r="C760" t="str">
            <v>18.24.010</v>
          </cell>
          <cell r="D760" t="str">
            <v>Caixa de passagem subterrânea com dimensões internas 0,40 x 0,40m, altura 0,60m, sobre camada de brita com 0,10m de espessura, paredes em alvenaria e laje de tampa em concreto armado, inclusive escavação, remoção e reaterro</v>
          </cell>
          <cell r="E760" t="str">
            <v>Un</v>
          </cell>
          <cell r="F760">
            <v>0.51</v>
          </cell>
          <cell r="H760">
            <v>9.3800000000000008</v>
          </cell>
          <cell r="I760">
            <v>13.01</v>
          </cell>
          <cell r="K760">
            <v>22.900000000000002</v>
          </cell>
        </row>
        <row r="761">
          <cell r="C761" t="str">
            <v>18.24.020</v>
          </cell>
          <cell r="D761" t="str">
            <v>Caixa de passagem subterrânea para entrada de rede telefônica, tipo R1 (até 35 pontos), com dimensões internas 0,60 x 0,35m, altura 0,50m, paredes em alvenaria, laje de tampa e fundo em concreto, inclusive escavação, remoção e reaterro</v>
          </cell>
          <cell r="E761" t="str">
            <v>Un</v>
          </cell>
          <cell r="H761">
            <v>10.87</v>
          </cell>
          <cell r="I761">
            <v>13.77</v>
          </cell>
          <cell r="J761">
            <v>0.51</v>
          </cell>
          <cell r="K761">
            <v>25.15</v>
          </cell>
        </row>
        <row r="762">
          <cell r="C762" t="str">
            <v>18.25.020</v>
          </cell>
          <cell r="D762" t="str">
            <v>Luminária tipo sobrepor, aberta, para 2 lâmpadas fluorescentes de 20W, Ref. TMS-500 PHILLIPS ou similar, inclusive reator alto fator de potência, lâmpadas, demais acessórios e instalação</v>
          </cell>
          <cell r="E762" t="str">
            <v>Cj</v>
          </cell>
          <cell r="H762">
            <v>44</v>
          </cell>
          <cell r="I762">
            <v>5.93</v>
          </cell>
          <cell r="K762">
            <v>49.93</v>
          </cell>
        </row>
        <row r="763">
          <cell r="C763" t="str">
            <v>18.25.030</v>
          </cell>
          <cell r="D763" t="str">
            <v>Luminária tipo sobrepor, aberta, para 1 lâmpada fluorescente de 40W, Ref. TMS-500 PHILLIPS ou similar, inclusive reator alto fator de potência, lâmpadas, demais acessórios e instalação</v>
          </cell>
          <cell r="E763" t="str">
            <v>Cj</v>
          </cell>
          <cell r="H763">
            <v>34.15</v>
          </cell>
          <cell r="I763">
            <v>5.39</v>
          </cell>
          <cell r="K763">
            <v>39.54</v>
          </cell>
        </row>
        <row r="764">
          <cell r="C764" t="str">
            <v>18.25.040</v>
          </cell>
          <cell r="D764" t="str">
            <v>Luminária tipo sobrepor, aberta, para 02 lâmpadas fluorescentes de 40W, Ref. TMS-500 PHILLIPS ou similar, inclusive reator alto fator de potência, lâmpadas, demais acessórios e instalação</v>
          </cell>
          <cell r="E764" t="str">
            <v>Cj</v>
          </cell>
          <cell r="H764">
            <v>45.2</v>
          </cell>
          <cell r="I764">
            <v>5.93</v>
          </cell>
          <cell r="K764">
            <v>58.8</v>
          </cell>
        </row>
        <row r="765">
          <cell r="C765" t="str">
            <v>18.25.050</v>
          </cell>
          <cell r="D765" t="str">
            <v>Luminária tipo sobrepor, aberta, para 1 lâmpada fluorescente de 20W, Ref. 211-R A. B. LEÃO ou  similar, inclusive reator alto fator de potência, lâmpada, demais acessórios e instalação</v>
          </cell>
          <cell r="E765" t="str">
            <v>Cj</v>
          </cell>
          <cell r="H765">
            <v>19.55</v>
          </cell>
          <cell r="I765">
            <v>5.39</v>
          </cell>
          <cell r="K765">
            <v>24.94</v>
          </cell>
        </row>
        <row r="766">
          <cell r="C766" t="str">
            <v>18.25.060</v>
          </cell>
          <cell r="D766" t="str">
            <v>Luminária tipo sobrepor, aberta, para 02 lâmpadas fluorescentes de 20W, Ref. 211-R A. B. LEÃO ou  similar, inclusive reator alto fator de potência, lâmpadas, demais acessórios e instalação</v>
          </cell>
          <cell r="E766" t="str">
            <v>Cj</v>
          </cell>
          <cell r="H766">
            <v>33.1</v>
          </cell>
          <cell r="I766">
            <v>5.93</v>
          </cell>
          <cell r="K766">
            <v>39.03</v>
          </cell>
        </row>
        <row r="767">
          <cell r="C767" t="str">
            <v>18.25.070</v>
          </cell>
          <cell r="D767" t="str">
            <v>Luminária tipo sobrepor, aberta, para 01 lâmpada fluorescente de 40W, Ref. 211-R A. B. LEÃO ou  similar, inclusive reator alto fator de potência, lâmpada, demais acessórios e instalação</v>
          </cell>
          <cell r="E767" t="str">
            <v>Cj</v>
          </cell>
          <cell r="H767">
            <v>21.55</v>
          </cell>
          <cell r="I767">
            <v>5.39</v>
          </cell>
          <cell r="K767">
            <v>26.94</v>
          </cell>
        </row>
        <row r="768">
          <cell r="C768" t="str">
            <v>18.25.080</v>
          </cell>
          <cell r="D768" t="str">
            <v>Luminária tipo sobrepor, aberta, para 02 lâmpadas fluorescentes de 40W, Ref. 211-R A. B. LEÃO ou  similar, inclusive reator alto fator de potência, lâmpadas, demais acessórios e instalação</v>
          </cell>
          <cell r="E768" t="str">
            <v>Cj</v>
          </cell>
          <cell r="H768">
            <v>35.1</v>
          </cell>
          <cell r="I768">
            <v>5.93</v>
          </cell>
          <cell r="K768">
            <v>41.03</v>
          </cell>
        </row>
        <row r="769">
          <cell r="C769" t="str">
            <v>18.25.090</v>
          </cell>
          <cell r="D769" t="str">
            <v>Luminária tipo Drops em globo de vidro leitoso, Ref. 515 A. B. LEÃO ou similar, completa, inclusive lâmpada e instalação</v>
          </cell>
          <cell r="E769" t="str">
            <v>Cj</v>
          </cell>
          <cell r="H769">
            <v>16.95</v>
          </cell>
          <cell r="I769">
            <v>4.3099999999999996</v>
          </cell>
          <cell r="K769">
            <v>21.259999999999998</v>
          </cell>
        </row>
        <row r="770">
          <cell r="C770" t="str">
            <v>18.25.100</v>
          </cell>
          <cell r="D770" t="str">
            <v>Luminária tipo Bedd (prato), Ref. 805 A.B. LEÃO ou similar, com pendente e suporte, inclusive lâmpada e instalação</v>
          </cell>
          <cell r="E770" t="str">
            <v>Cj</v>
          </cell>
          <cell r="H770">
            <v>28.95</v>
          </cell>
          <cell r="I770">
            <v>4.3099999999999996</v>
          </cell>
          <cell r="K770">
            <v>33.26</v>
          </cell>
        </row>
        <row r="771">
          <cell r="C771" t="str">
            <v>18.25.110</v>
          </cell>
          <cell r="D771" t="str">
            <v>Luminária tipo Arandela, Ref.403 A.B. LEÃO ou similar, completa, inclusive lâmpada e instalação</v>
          </cell>
          <cell r="E771" t="str">
            <v>Cj</v>
          </cell>
          <cell r="H771">
            <v>27.73</v>
          </cell>
          <cell r="I771">
            <v>4.3099999999999996</v>
          </cell>
          <cell r="K771">
            <v>32.04</v>
          </cell>
        </row>
        <row r="772">
          <cell r="C772" t="str">
            <v>18.25.130</v>
          </cell>
          <cell r="D772" t="str">
            <v>Luminária tipo Spot, Ref. 401-P A.B. LEÃO ou similar, completa, inclusive lâmpada e instalação</v>
          </cell>
          <cell r="E772" t="str">
            <v>Cj</v>
          </cell>
          <cell r="H772">
            <v>7.23</v>
          </cell>
          <cell r="I772">
            <v>4.3099999999999996</v>
          </cell>
          <cell r="K772">
            <v>11.54</v>
          </cell>
        </row>
        <row r="773">
          <cell r="C773" t="str">
            <v>18.25.140</v>
          </cell>
          <cell r="D773" t="str">
            <v>Refletor externo Ref. 408/E A.B. LEÃO ou similar, completo, inclusive Lâmpada e instalação</v>
          </cell>
          <cell r="E773" t="str">
            <v>Cj</v>
          </cell>
          <cell r="H773">
            <v>20.95</v>
          </cell>
          <cell r="I773">
            <v>4.3099999999999996</v>
          </cell>
          <cell r="K773">
            <v>25.259999999999998</v>
          </cell>
        </row>
        <row r="774">
          <cell r="C774" t="str">
            <v>18.25.170</v>
          </cell>
          <cell r="D774" t="str">
            <v>Luminária para Lâmpada a vapor de mercúrio de 125W,  Ref. ABL 50/F A.B. LEÃO ou similar, completa, inclusive braço, Lâmpada, reator alto fator de potência e instalação</v>
          </cell>
          <cell r="E774" t="str">
            <v>Cj</v>
          </cell>
          <cell r="F774">
            <v>28.06</v>
          </cell>
          <cell r="G774">
            <v>9.84</v>
          </cell>
          <cell r="H774">
            <v>132.30000000000001</v>
          </cell>
          <cell r="I774">
            <v>16.170000000000002</v>
          </cell>
          <cell r="K774">
            <v>186.37000000000003</v>
          </cell>
        </row>
        <row r="775">
          <cell r="C775" t="str">
            <v>18.25.180</v>
          </cell>
          <cell r="D775" t="str">
            <v>Luminária para Lâmpada a vapor de mercúrio de 250W,  Ref. ABL 50/F A.B. LEÃO ou similar, completa, inclusive braço, Lâmpada, reator alto fator de potência e instalação</v>
          </cell>
          <cell r="E775" t="str">
            <v>Cj</v>
          </cell>
          <cell r="F775">
            <v>28.06</v>
          </cell>
          <cell r="G775">
            <v>9.84</v>
          </cell>
          <cell r="H775">
            <v>148.9</v>
          </cell>
          <cell r="I775">
            <v>16.170000000000002</v>
          </cell>
          <cell r="K775">
            <v>202.97</v>
          </cell>
        </row>
        <row r="776">
          <cell r="C776" t="str">
            <v>18.25.190</v>
          </cell>
          <cell r="D776" t="str">
            <v>Luminária para Lâmpada a vapor de mercúrio de 125W,  Ref. ABL 50 A.B. LEÃO ou similar, completa, inclusive braço, Lâmpada, reator alto fator de potência e instalação</v>
          </cell>
          <cell r="E776" t="str">
            <v>Cj</v>
          </cell>
          <cell r="F776">
            <v>28.06</v>
          </cell>
          <cell r="G776">
            <v>9.84</v>
          </cell>
          <cell r="H776">
            <v>102.3</v>
          </cell>
          <cell r="I776">
            <v>16.170000000000002</v>
          </cell>
          <cell r="K776">
            <v>156.37</v>
          </cell>
        </row>
        <row r="777">
          <cell r="C777" t="str">
            <v>18.25.200</v>
          </cell>
          <cell r="D777" t="str">
            <v>Luminária para Lâmpada a vapor de mercúrio de 250W,  Ref. ABL 50 A.B. LEÃO ou similar, completa, inclusive braço, Lâmpada, reator alto fator de potência e instalação</v>
          </cell>
          <cell r="E777" t="str">
            <v>Cj</v>
          </cell>
          <cell r="F777">
            <v>28.06</v>
          </cell>
          <cell r="G777">
            <v>9.84</v>
          </cell>
          <cell r="H777">
            <v>118.9</v>
          </cell>
          <cell r="I777">
            <v>16.170000000000002</v>
          </cell>
          <cell r="K777">
            <v>172.97</v>
          </cell>
        </row>
        <row r="778">
          <cell r="C778" t="str">
            <v>18.25.210</v>
          </cell>
          <cell r="D778" t="str">
            <v>Luminária para Lâmpada a vapor de mercúrio de 400W,  Ref. ABL 50F/400 A.B. LEÃO ou similar, completa, inclusive braço, Lâmpada, reator alto fator de potência e instalação</v>
          </cell>
          <cell r="E778" t="str">
            <v>Un</v>
          </cell>
          <cell r="F778">
            <v>28.06</v>
          </cell>
          <cell r="G778">
            <v>9.84</v>
          </cell>
          <cell r="H778">
            <v>191.5</v>
          </cell>
          <cell r="I778">
            <v>16.170000000000002</v>
          </cell>
          <cell r="K778">
            <v>245.57000000000002</v>
          </cell>
        </row>
        <row r="779">
          <cell r="C779" t="str">
            <v>18.25.220</v>
          </cell>
          <cell r="D779" t="str">
            <v>Fornecimento de conjunto com Luminária fechada p/ Lâmpadas VS 70W com Difusor em policarbonato soquete E-27, suporte de alumínio fundido Ref. 1 PLP 1000, POLIMETAL ou similar, inclusive reator UE VS 70Wx220V (acoplado), lâmpada, braço reto 3/4" x 1m com p</v>
          </cell>
          <cell r="E779" t="str">
            <v>Un</v>
          </cell>
          <cell r="F779">
            <v>28.06</v>
          </cell>
          <cell r="G779">
            <v>9.84</v>
          </cell>
          <cell r="H779">
            <v>102.45</v>
          </cell>
          <cell r="I779">
            <v>16.170000000000002</v>
          </cell>
          <cell r="K779">
            <v>156.52000000000001</v>
          </cell>
        </row>
        <row r="780">
          <cell r="C780" t="str">
            <v>18.25.230</v>
          </cell>
          <cell r="D780" t="str">
            <v>Fornecimento de conjunto com Luminária fechada p/ Lâmpadas VS 150W com Difusor em policarbonato soquete E-40, suporte de alumínio fundido Ref. 1 PLP 1000, POLIMETAL ou similar, inclusive reator UE VS 150Wx220V (acoplado), lâmpada, braço reto 1 1/4" x 3m c</v>
          </cell>
          <cell r="E780" t="str">
            <v>Un</v>
          </cell>
          <cell r="F780">
            <v>28.06</v>
          </cell>
          <cell r="G780">
            <v>9.84</v>
          </cell>
          <cell r="H780">
            <v>167.89</v>
          </cell>
          <cell r="I780">
            <v>16.170000000000002</v>
          </cell>
          <cell r="K780">
            <v>221.96</v>
          </cell>
        </row>
        <row r="781">
          <cell r="C781" t="str">
            <v>18.25.240</v>
          </cell>
          <cell r="D781" t="str">
            <v>Fornecimento de conjunto com Luminária fechada p/ Lâmpadas VS 250W com Difusor em policarbonato soquete E-40, suporte de alumínio fundido Ref. 1 PLP 1000, POLIMETAL ou similar, inclusive reator UE VS 250Wx220V (acoplado), lâmpada, braço reto 1 1/2" x 3m c</v>
          </cell>
          <cell r="E781" t="str">
            <v>Un</v>
          </cell>
          <cell r="F781">
            <v>28.06</v>
          </cell>
          <cell r="G781">
            <v>9.84</v>
          </cell>
          <cell r="H781">
            <v>199.92</v>
          </cell>
          <cell r="I781">
            <v>16.170000000000002</v>
          </cell>
          <cell r="K781">
            <v>253.98999999999998</v>
          </cell>
        </row>
        <row r="782">
          <cell r="C782" t="str">
            <v>18.25.300</v>
          </cell>
          <cell r="D782" t="str">
            <v>Fornecimento e instalação de Luminária tipo Pétala com difusor em policarbonato para lâmpadas VS 250W, série IVA INDALUX ou similar, com lâmpada, reator, ignitor e capacitor em postes até 23,0m</v>
          </cell>
          <cell r="E782" t="str">
            <v>Un</v>
          </cell>
          <cell r="F782">
            <v>38.270000000000003</v>
          </cell>
          <cell r="H782">
            <v>328.78</v>
          </cell>
          <cell r="I782">
            <v>16.170000000000002</v>
          </cell>
          <cell r="K782">
            <v>383.21999999999997</v>
          </cell>
        </row>
        <row r="783">
          <cell r="C783" t="str">
            <v>18.25.310</v>
          </cell>
          <cell r="D783" t="str">
            <v>Fornecimento de Luminária tipo Pétala com difusor em policarbonato para lâmpadas V. MET. de 250W, série IVA, INDALUX ou similar, inclusive lâmpada, reator, ignitor, capacitor e instalação em postes até 17,0m</v>
          </cell>
          <cell r="E783" t="str">
            <v>Un</v>
          </cell>
          <cell r="F783">
            <v>38.270000000000003</v>
          </cell>
          <cell r="H783">
            <v>341.61</v>
          </cell>
          <cell r="I783">
            <v>16.170000000000002</v>
          </cell>
          <cell r="K783">
            <v>396.05</v>
          </cell>
        </row>
        <row r="784">
          <cell r="C784" t="str">
            <v>18.25.400</v>
          </cell>
          <cell r="D784" t="str">
            <v>Fornecimento de Luminária fechada, Tipo Pétala com difusor em policarbonato para lâmpada VS de 400W, modelo VIENTO IVH, INDALUX ou similar, inclusive lâmpada, reator, ignitor, capacitor e instalação</v>
          </cell>
          <cell r="E784" t="str">
            <v>Un</v>
          </cell>
          <cell r="F784">
            <v>38.270000000000003</v>
          </cell>
          <cell r="H784">
            <v>635.92999999999995</v>
          </cell>
          <cell r="I784">
            <v>16.170000000000002</v>
          </cell>
          <cell r="K784">
            <v>690.36999999999989</v>
          </cell>
        </row>
        <row r="785">
          <cell r="C785" t="str">
            <v>18.25.410</v>
          </cell>
          <cell r="D785" t="str">
            <v>Fornecimento de Luminária fechada, Tipo Pétala com difusor em policarbonato para lâmpada V. MET.  de 400W, modelo VIENTO IVH, INDALUX ou similar, inclusive lâmpada, reator, ignitor, capacitor e instalação</v>
          </cell>
          <cell r="E785" t="str">
            <v>Un</v>
          </cell>
          <cell r="F785">
            <v>38.270000000000003</v>
          </cell>
          <cell r="H785">
            <v>667.65</v>
          </cell>
          <cell r="I785">
            <v>16.170000000000002</v>
          </cell>
          <cell r="K785">
            <v>722.08999999999992</v>
          </cell>
        </row>
        <row r="786">
          <cell r="C786" t="str">
            <v>18.25.500</v>
          </cell>
          <cell r="D786" t="str">
            <v>Fornecimento de Luminária tipo Pétala com difusor em policarbonato para lâmpada VS  de 250W, modelo STAR PC, FAELLUCE ou similar, com lâmpada VS 250W, reator, ignitor, capacitor e instalação em postes de até 14,0m</v>
          </cell>
          <cell r="E786" t="str">
            <v>Un</v>
          </cell>
          <cell r="F786">
            <v>38.270000000000003</v>
          </cell>
          <cell r="H786">
            <v>328.78</v>
          </cell>
          <cell r="I786">
            <v>16.170000000000002</v>
          </cell>
          <cell r="K786">
            <v>383.21999999999997</v>
          </cell>
        </row>
        <row r="787">
          <cell r="C787" t="str">
            <v>18.25.510</v>
          </cell>
          <cell r="D787" t="str">
            <v>Fornecimento de Luminária tipo Pétala com difusor em policarbonato para lâmpada V. MET. de 250W, modelo STAR PC, FAELLUCE ou similar, com lâmpada V. MET. 250W, reator, ignitor, capacitor e instalação em postes de até 14,0m</v>
          </cell>
          <cell r="E787" t="str">
            <v>Un</v>
          </cell>
          <cell r="F787">
            <v>38.270000000000003</v>
          </cell>
          <cell r="H787">
            <v>341.61</v>
          </cell>
          <cell r="I787">
            <v>16.170000000000002</v>
          </cell>
          <cell r="K787">
            <v>396.05</v>
          </cell>
        </row>
        <row r="788">
          <cell r="C788" t="str">
            <v>18.25.600</v>
          </cell>
          <cell r="D788" t="str">
            <v>Fornecimento de Luminária tipo Pétala com difusor em policarbonato para lâmpada VS de 400W, modelo MIRA VTP (vidro plano), FAELLUCE ou similar, inclusive lâmpada, reator, ignitor, capacitor e instalação em postes de até 17,0m</v>
          </cell>
          <cell r="E788" t="str">
            <v>Un</v>
          </cell>
          <cell r="F788">
            <v>38.270000000000003</v>
          </cell>
          <cell r="H788">
            <v>456.43</v>
          </cell>
          <cell r="I788">
            <v>16.170000000000002</v>
          </cell>
          <cell r="K788">
            <v>510.87</v>
          </cell>
        </row>
        <row r="789">
          <cell r="C789" t="str">
            <v>18.25.610</v>
          </cell>
          <cell r="D789" t="str">
            <v>Fornecimento de Luminária tipo Pétala com difusor em policarbonato para lâmpada V. MET. de 400W, modelo MIRA VTP (vidro plano), FAELLUCE ou similar, inclusive lâmpada, reator, ignitor, capacitor e instalação em postes de até 17,0m</v>
          </cell>
          <cell r="E789" t="str">
            <v>Un</v>
          </cell>
          <cell r="F789">
            <v>38.270000000000003</v>
          </cell>
          <cell r="H789">
            <v>488.15</v>
          </cell>
          <cell r="I789">
            <v>16.170000000000002</v>
          </cell>
          <cell r="K789">
            <v>542.59</v>
          </cell>
        </row>
        <row r="790">
          <cell r="C790" t="str">
            <v>18.25.700</v>
          </cell>
          <cell r="D790" t="str">
            <v>Fornecimento de Lampião, modelo RECIFE ANTIGO em alumínio fundido com difusor em policarboanto com tratamento em UV, transparente ou leitoso, com suporte E-40, EDESA ou similar, inclusive instalação</v>
          </cell>
          <cell r="E790" t="str">
            <v>Un</v>
          </cell>
          <cell r="H790">
            <v>220</v>
          </cell>
          <cell r="I790">
            <v>4.24</v>
          </cell>
          <cell r="K790">
            <v>224.24</v>
          </cell>
        </row>
        <row r="791">
          <cell r="C791" t="str">
            <v>18.25.800</v>
          </cell>
          <cell r="D791" t="str">
            <v>Fornecimento de Projetor, modelo MLE 502, EDESA ou similar, para lâmpada a vapor de sódio de 250W, inclusive lâmpada, reator AFP UE (acoplado) e instalação</v>
          </cell>
          <cell r="E791" t="str">
            <v>Un</v>
          </cell>
          <cell r="F791">
            <v>28.06</v>
          </cell>
          <cell r="G791">
            <v>9.84</v>
          </cell>
          <cell r="H791">
            <v>119.68</v>
          </cell>
          <cell r="I791">
            <v>8.09</v>
          </cell>
          <cell r="K791">
            <v>165.67000000000002</v>
          </cell>
        </row>
        <row r="792">
          <cell r="C792" t="str">
            <v>18.25.810</v>
          </cell>
          <cell r="D792" t="str">
            <v>Fornecimento de Projetor, modelo MLE 502, EDESA ou similar, para lâmpada a vapor de sódio de 400W, inclusive lâmpada, reator AFP UE (acoplado) e instalação</v>
          </cell>
          <cell r="E792" t="str">
            <v>Un</v>
          </cell>
          <cell r="F792">
            <v>28.06</v>
          </cell>
          <cell r="G792">
            <v>9.84</v>
          </cell>
          <cell r="H792">
            <v>129.43</v>
          </cell>
          <cell r="I792">
            <v>8.09</v>
          </cell>
          <cell r="K792">
            <v>175.42000000000002</v>
          </cell>
        </row>
        <row r="793">
          <cell r="C793" t="str">
            <v>18.25.820</v>
          </cell>
          <cell r="D793" t="str">
            <v>Fornecimento de Projetor, modelo MLE 508, EDESA ou similar, para lâmpada vapor metálico até 1000W, inclusive instalação</v>
          </cell>
          <cell r="E793" t="str">
            <v>Un</v>
          </cell>
          <cell r="F793">
            <v>28.06</v>
          </cell>
          <cell r="G793">
            <v>9.84</v>
          </cell>
          <cell r="H793">
            <v>645</v>
          </cell>
          <cell r="I793">
            <v>8.09</v>
          </cell>
          <cell r="K793">
            <v>690.99</v>
          </cell>
        </row>
        <row r="794">
          <cell r="C794" t="str">
            <v>18.25.830</v>
          </cell>
          <cell r="D794" t="str">
            <v>Fornecimento de Projetor, modelo JET 1000, simétrico martelado,  FAELLUCE ou similar, para lâmpada vapor metálico 1000W, inclusive lâmpada, reator AFP UE (acoplado) e instalação</v>
          </cell>
          <cell r="E794" t="str">
            <v>Un</v>
          </cell>
          <cell r="F794">
            <v>38.270000000000003</v>
          </cell>
          <cell r="G794">
            <v>16.72</v>
          </cell>
          <cell r="H794">
            <v>822.47</v>
          </cell>
          <cell r="I794">
            <v>8.09</v>
          </cell>
          <cell r="K794">
            <v>885.55000000000007</v>
          </cell>
        </row>
        <row r="795">
          <cell r="C795" t="str">
            <v>18.25.840</v>
          </cell>
          <cell r="D795" t="str">
            <v>Fornecimento de Projetor, modelo JET 1000, simétrico especular,  FAELLUCE ou similar, para lâmpada vapor metálico 1000W, inclusive lâmpada, reator AFP UE (acoplado) e instalação</v>
          </cell>
          <cell r="E795" t="str">
            <v>Un</v>
          </cell>
          <cell r="F795">
            <v>38.270000000000003</v>
          </cell>
          <cell r="G795">
            <v>16.72</v>
          </cell>
          <cell r="H795">
            <v>822.47</v>
          </cell>
          <cell r="I795">
            <v>8.09</v>
          </cell>
          <cell r="K795">
            <v>885.55000000000007</v>
          </cell>
        </row>
        <row r="796">
          <cell r="C796" t="str">
            <v>18.25.850</v>
          </cell>
          <cell r="D796" t="str">
            <v>Fornecimento de Projetor, modelo JET 2000, simétrico martelado,  FAELLUCE ou similar, para lâmpada vapor metálico 2000W, inclusive lâmpada, reator AFP UE (acoplado) e instalação</v>
          </cell>
          <cell r="E796" t="str">
            <v>Un</v>
          </cell>
          <cell r="F796">
            <v>38.270000000000003</v>
          </cell>
          <cell r="G796">
            <v>16.72</v>
          </cell>
          <cell r="H796">
            <v>1141.58</v>
          </cell>
          <cell r="I796">
            <v>8.09</v>
          </cell>
          <cell r="K796">
            <v>1204.6599999999999</v>
          </cell>
        </row>
        <row r="797">
          <cell r="C797" t="str">
            <v>18.25.860</v>
          </cell>
          <cell r="D797" t="str">
            <v>Fornecimento de Projetor, modelo JET 2000, simétrico especular,  FAELLUCE ou similar, para lâmpada vapor metálico 2000W, inclusive lâmpada, reator AFP UE (acoplado) e instalação</v>
          </cell>
          <cell r="E797" t="str">
            <v>Un</v>
          </cell>
          <cell r="F797">
            <v>38.270000000000003</v>
          </cell>
          <cell r="G797">
            <v>16.72</v>
          </cell>
          <cell r="H797">
            <v>1141.58</v>
          </cell>
          <cell r="I797">
            <v>8.09</v>
          </cell>
          <cell r="K797">
            <v>1204.6599999999999</v>
          </cell>
        </row>
        <row r="798">
          <cell r="C798" t="str">
            <v>18.26.010</v>
          </cell>
          <cell r="D798" t="str">
            <v>Assentamento de Haste de aterramento de 5/8" x 2,40m COPPERWELD ou similar, com conector paralelo e parafusos (inclusive o fornecimento do material)</v>
          </cell>
          <cell r="E798" t="str">
            <v>Un</v>
          </cell>
          <cell r="H798">
            <v>7.5</v>
          </cell>
          <cell r="I798">
            <v>11.69</v>
          </cell>
          <cell r="K798">
            <v>19.189999999999998</v>
          </cell>
        </row>
        <row r="799">
          <cell r="C799" t="str">
            <v>18.26.020</v>
          </cell>
          <cell r="D799" t="str">
            <v>Assentamento de Bengala de PVC rígido de 3/4" Marca TIGRE ou similar, inclusive rasgo em alvenaria e fornecimento do material</v>
          </cell>
          <cell r="E799" t="str">
            <v>Un</v>
          </cell>
          <cell r="H799">
            <v>3.95</v>
          </cell>
          <cell r="I799">
            <v>7.44</v>
          </cell>
          <cell r="K799">
            <v>11.39</v>
          </cell>
        </row>
        <row r="800">
          <cell r="C800" t="str">
            <v>18.26.030</v>
          </cell>
          <cell r="D800" t="str">
            <v>Assentamento de Chave de Bóia Automática, 15A, Superior ou Inferior marca LENZ ou similar (inclusive o fornecimento do material)</v>
          </cell>
          <cell r="E800" t="str">
            <v>Un</v>
          </cell>
          <cell r="H800">
            <v>15</v>
          </cell>
          <cell r="I800">
            <v>1.4</v>
          </cell>
          <cell r="K800">
            <v>16.399999999999999</v>
          </cell>
        </row>
        <row r="801">
          <cell r="C801" t="str">
            <v>18.26.040</v>
          </cell>
          <cell r="D801" t="str">
            <v>Assentamento de chave reversora Blindada 30A, 500V, ELETROMAR ou similar, (inclusive fornecimento do material)</v>
          </cell>
          <cell r="E801" t="str">
            <v>Un</v>
          </cell>
          <cell r="H801">
            <v>41.63</v>
          </cell>
          <cell r="I801">
            <v>13.48</v>
          </cell>
          <cell r="K801">
            <v>55.11</v>
          </cell>
        </row>
        <row r="802">
          <cell r="C802" t="str">
            <v>18.26.045</v>
          </cell>
          <cell r="D802" t="str">
            <v>Assentamento de chave reversora Blindada 30A, 250V, ELETROMAR ou similar, (inclusive fornecimento do material)</v>
          </cell>
          <cell r="E802" t="str">
            <v>Un</v>
          </cell>
          <cell r="H802">
            <v>37.950000000000003</v>
          </cell>
          <cell r="I802">
            <v>13.48</v>
          </cell>
          <cell r="K802">
            <v>51.430000000000007</v>
          </cell>
        </row>
        <row r="803">
          <cell r="C803" t="str">
            <v>18.26.050</v>
          </cell>
          <cell r="D803" t="str">
            <v>Assentamento de chave magnética guarda - motor até 7.5CV, ELETROMAR ou similar, (inclusive fornecimento do material)</v>
          </cell>
          <cell r="E803" t="str">
            <v>Un</v>
          </cell>
          <cell r="H803">
            <v>129</v>
          </cell>
          <cell r="I803">
            <v>13.48</v>
          </cell>
          <cell r="K803">
            <v>142.47999999999999</v>
          </cell>
        </row>
        <row r="804">
          <cell r="C804" t="str">
            <v>18.26.060</v>
          </cell>
          <cell r="D804" t="str">
            <v>Assentamento de chave magnética de 2 x 30A para comando de iluminação pública, acionada para relé fotoelétrico NA, 220V, 60HZ, tipo Lux control, modelo CIP-F/70, (inclusive fornecimento do material)</v>
          </cell>
          <cell r="E804" t="str">
            <v>Un</v>
          </cell>
          <cell r="H804">
            <v>180</v>
          </cell>
          <cell r="I804">
            <v>21.56</v>
          </cell>
          <cell r="K804">
            <v>201.56</v>
          </cell>
        </row>
        <row r="805">
          <cell r="C805" t="str">
            <v>18.27.010</v>
          </cell>
          <cell r="D805" t="str">
            <v>Fornecimento de Fio de Cobre Nu, têmpera meio-duro, classe 1A, SM - 10mm², para um lance de rede, inclusive armação secundária B1, isolador, parafusos, braçadeira redonda de ferro galvanizado a fogo, equipamento e instalação</v>
          </cell>
          <cell r="E805" t="str">
            <v>Un</v>
          </cell>
          <cell r="F805">
            <v>38.270000000000003</v>
          </cell>
          <cell r="H805">
            <v>73.2</v>
          </cell>
          <cell r="I805">
            <v>5.39</v>
          </cell>
          <cell r="K805">
            <v>116.86000000000001</v>
          </cell>
        </row>
        <row r="806">
          <cell r="C806" t="str">
            <v>18.27.011</v>
          </cell>
          <cell r="D806" t="str">
            <v>Fornecimento de Fio de Cobre Nu, têmpera meio-duro, classe 1A, SM - 10mm², para dois lances de rede, inclusive armação secundária B2, isoladores, parafusos, braçadeira redonda de ferro galvanizada a fogo, equipamento e instalação</v>
          </cell>
          <cell r="E806" t="str">
            <v>Un</v>
          </cell>
          <cell r="F806">
            <v>38.270000000000003</v>
          </cell>
          <cell r="H806">
            <v>129.05000000000001</v>
          </cell>
          <cell r="I806">
            <v>5.39</v>
          </cell>
          <cell r="K806">
            <v>172.71</v>
          </cell>
        </row>
        <row r="807">
          <cell r="C807" t="str">
            <v>18.27.012</v>
          </cell>
          <cell r="D807" t="str">
            <v>Fornecimento de Fio de Cobre Nu, têmpera meio-duro, classe 1A, SM - 10mm², para três lances de rede, inclusive armação secundária B3, isoladores, parafusos, braçadeira redonda de ferro galvanizada a fogo, equipamento e instalação</v>
          </cell>
          <cell r="E807" t="str">
            <v>Un</v>
          </cell>
          <cell r="F807">
            <v>57.41</v>
          </cell>
          <cell r="H807">
            <v>196.9</v>
          </cell>
          <cell r="I807">
            <v>8.09</v>
          </cell>
          <cell r="K807">
            <v>262.39999999999998</v>
          </cell>
        </row>
        <row r="808">
          <cell r="C808" t="str">
            <v>18.27.013</v>
          </cell>
          <cell r="D808" t="str">
            <v>Fornecimento de Fio de Cobre Nu, têmpera meio-duro, classe 1A, SM - 10mm², para quatro lances de rede, inclusive armação secundária B4, isoladores, parafusos, braçadeiras redondas de ferro galvanizadas a fogo, equipamento e instalação</v>
          </cell>
          <cell r="E808" t="str">
            <v>Un</v>
          </cell>
          <cell r="F808">
            <v>57.41</v>
          </cell>
          <cell r="H808">
            <v>253.1</v>
          </cell>
          <cell r="I808">
            <v>8.09</v>
          </cell>
          <cell r="K808">
            <v>318.60000000000002</v>
          </cell>
        </row>
        <row r="809">
          <cell r="C809" t="str">
            <v>18.27.014</v>
          </cell>
          <cell r="D809" t="str">
            <v>Fornecimento de Fio de Cobre Nu, têmpera meio-duro, classe 1A, SM - 10mm², para um lance de rede, inclusive equipamento e instalação</v>
          </cell>
          <cell r="E809" t="str">
            <v>Un</v>
          </cell>
          <cell r="F809">
            <v>38.270000000000003</v>
          </cell>
          <cell r="H809">
            <v>49</v>
          </cell>
          <cell r="I809">
            <v>5.39</v>
          </cell>
          <cell r="K809">
            <v>92.66</v>
          </cell>
        </row>
        <row r="810">
          <cell r="C810" t="str">
            <v>18.27.015</v>
          </cell>
          <cell r="D810" t="str">
            <v>Fornecimento de Fio de Cobre Nu, têmpera meio-duro, classe 1A, SM - 10mm², para dois lances de rede, inclusive equipamento e instalação</v>
          </cell>
          <cell r="E810" t="str">
            <v>Un</v>
          </cell>
          <cell r="F810">
            <v>38.270000000000003</v>
          </cell>
          <cell r="H810">
            <v>98</v>
          </cell>
          <cell r="I810">
            <v>5.39</v>
          </cell>
          <cell r="K810">
            <v>141.66</v>
          </cell>
        </row>
        <row r="811">
          <cell r="C811" t="str">
            <v>18.27.016</v>
          </cell>
          <cell r="D811" t="str">
            <v>Fornecimento de Fio de Cobre Nu, têmpera meio-duro, classe 1A, SM - 10mm², para três lances de rede, inclusive equipamento e instalação</v>
          </cell>
          <cell r="E811" t="str">
            <v>Un</v>
          </cell>
          <cell r="F811">
            <v>57.41</v>
          </cell>
          <cell r="H811">
            <v>147</v>
          </cell>
          <cell r="I811">
            <v>8.09</v>
          </cell>
          <cell r="K811">
            <v>212.5</v>
          </cell>
        </row>
        <row r="812">
          <cell r="C812" t="str">
            <v>18.27.017</v>
          </cell>
          <cell r="D812" t="str">
            <v>Fornecimento de Fio de Cobre Nu, têmpera meio-duro, classe 1A, SM - 10mm², para quatro lances de rede, inclusive equipamento e instalação</v>
          </cell>
          <cell r="E812" t="str">
            <v>Un</v>
          </cell>
          <cell r="F812">
            <v>57.41</v>
          </cell>
          <cell r="H812">
            <v>196</v>
          </cell>
          <cell r="I812">
            <v>8.09</v>
          </cell>
          <cell r="K812">
            <v>261.5</v>
          </cell>
        </row>
        <row r="813">
          <cell r="C813" t="str">
            <v>18.27.018</v>
          </cell>
          <cell r="D813" t="str">
            <v>Fornecimento de Fio de Cobre Nu, têmpera meio-duro, classe 1A, SM - 16mm², para um lance de rede, inclusive armação secundária B1, isolador, parafusos, braçadeira redonda de ferro galvanizada a fogo, equipamento e instalação</v>
          </cell>
          <cell r="E813" t="str">
            <v>Un</v>
          </cell>
          <cell r="F813">
            <v>38.270000000000003</v>
          </cell>
          <cell r="H813">
            <v>92.8</v>
          </cell>
          <cell r="I813">
            <v>5.39</v>
          </cell>
          <cell r="K813">
            <v>136.46</v>
          </cell>
        </row>
        <row r="814">
          <cell r="C814" t="str">
            <v>18.27.019</v>
          </cell>
          <cell r="D814" t="str">
            <v>Fornecimento de Fio de Cobre Nu, têmpera meio-duro, classe 1A, SM - 16mm², para dois lances de rede, inclusive armação secundária B2, isoladores, parafusos, braçadeira redonda de ferro galvanizada a fogo, equipamento e instalação</v>
          </cell>
          <cell r="E814" t="str">
            <v>Un</v>
          </cell>
          <cell r="F814">
            <v>38.270000000000003</v>
          </cell>
          <cell r="H814">
            <v>168.25</v>
          </cell>
          <cell r="I814">
            <v>5.39</v>
          </cell>
          <cell r="K814">
            <v>211.91</v>
          </cell>
        </row>
        <row r="815">
          <cell r="C815" t="str">
            <v>18.27.020</v>
          </cell>
          <cell r="D815" t="str">
            <v>Fornecimento de Fio de Cobre Nu, têmpera meio-duro, classe 1A, SM - 16mm², para três lances de rede, inclusive armação secundária B3, isoladores, parafusos, braçadeiras redondas de ferro galvanizadas a fogo, equipamento e instalação</v>
          </cell>
          <cell r="E815" t="str">
            <v>Un</v>
          </cell>
          <cell r="F815">
            <v>57.41</v>
          </cell>
          <cell r="H815">
            <v>255.7</v>
          </cell>
          <cell r="I815">
            <v>8.09</v>
          </cell>
          <cell r="K815">
            <v>321.19999999999993</v>
          </cell>
        </row>
        <row r="816">
          <cell r="C816" t="str">
            <v>18.27.021</v>
          </cell>
          <cell r="D816" t="str">
            <v>Fornecimento de Fio de Cobre Nu, têmpera meio-duro, classe 1A, SM - 16mm², para quatro lances de rede, inclusive armação secundária B4, isoladores, parafusos, braçadeiras redonda de ferro galvanizadas a fogo, equipamento e instalação</v>
          </cell>
          <cell r="E816" t="str">
            <v>Un</v>
          </cell>
          <cell r="F816">
            <v>57.41</v>
          </cell>
          <cell r="H816">
            <v>331.5</v>
          </cell>
          <cell r="I816">
            <v>8.09</v>
          </cell>
          <cell r="K816">
            <v>397</v>
          </cell>
        </row>
        <row r="817">
          <cell r="C817" t="str">
            <v>18.27.022</v>
          </cell>
          <cell r="D817" t="str">
            <v>Fornecimento de Fio de Cobre Nu, têmpera meio-duro, classe 1A, SM - 16mm², para um lance de rede, inclusive equipamento e instalação</v>
          </cell>
          <cell r="E817" t="str">
            <v>Un</v>
          </cell>
          <cell r="F817">
            <v>38.270000000000003</v>
          </cell>
          <cell r="H817">
            <v>68.599999999999994</v>
          </cell>
          <cell r="I817">
            <v>5.39</v>
          </cell>
          <cell r="K817">
            <v>112.25999999999999</v>
          </cell>
        </row>
        <row r="818">
          <cell r="C818" t="str">
            <v>18.27.023</v>
          </cell>
          <cell r="D818" t="str">
            <v>Fornecimento de Fio de Cobre Nu, têmpera meio-duro, classe 1A, SM - 16mm², para dois lances de rede, inclusive equipamento e instalação</v>
          </cell>
          <cell r="E818" t="str">
            <v>Un</v>
          </cell>
          <cell r="F818">
            <v>38.270000000000003</v>
          </cell>
          <cell r="H818">
            <v>137.19999999999999</v>
          </cell>
          <cell r="I818">
            <v>5.39</v>
          </cell>
          <cell r="K818">
            <v>180.85999999999999</v>
          </cell>
        </row>
        <row r="819">
          <cell r="C819" t="str">
            <v>18.27.024</v>
          </cell>
          <cell r="D819" t="str">
            <v>Fornecimento de Fio de Cobre Nu, têmpera meio-duro, classe 1A, SM - 16mm², para três lances de rede, inclusive equipamento e instalação</v>
          </cell>
          <cell r="E819" t="str">
            <v>Un</v>
          </cell>
          <cell r="F819">
            <v>57.41</v>
          </cell>
          <cell r="H819">
            <v>205.8</v>
          </cell>
          <cell r="I819">
            <v>8.09</v>
          </cell>
          <cell r="K819">
            <v>271.3</v>
          </cell>
        </row>
        <row r="820">
          <cell r="C820" t="str">
            <v>18.27.025</v>
          </cell>
          <cell r="D820" t="str">
            <v>Fornecimento de Fio de Cobre Nu, têmpera meio-duro, classe 1A, SM - 16mm², para quatro lances de rede, inclusive equipamento e instalação</v>
          </cell>
          <cell r="E820" t="str">
            <v>Un</v>
          </cell>
          <cell r="F820">
            <v>57.41</v>
          </cell>
          <cell r="H820">
            <v>274.39999999999998</v>
          </cell>
          <cell r="I820">
            <v>8.09</v>
          </cell>
          <cell r="K820">
            <v>339.9</v>
          </cell>
        </row>
        <row r="821">
          <cell r="C821" t="str">
            <v>18.27.026</v>
          </cell>
          <cell r="D821" t="str">
            <v>Fornecimento de cabo de Alumínio com alma de aço 10mm² , para um lance de rede, inclusive armação secundária B1, isolador, parafusos, braçadeira redonda de ferro galvanizado a fogo, equipamento e instalação</v>
          </cell>
          <cell r="E821" t="str">
            <v>Un</v>
          </cell>
          <cell r="F821">
            <v>38.270000000000003</v>
          </cell>
          <cell r="H821">
            <v>58.2</v>
          </cell>
          <cell r="I821">
            <v>5.39</v>
          </cell>
          <cell r="K821">
            <v>101.86000000000001</v>
          </cell>
        </row>
        <row r="822">
          <cell r="C822" t="str">
            <v>18.27.027</v>
          </cell>
          <cell r="D822" t="str">
            <v>Fornecimento de cabo de Alumínio com alma de aço 10mm², para dois lances de rede, inclusive armação secundária B2, isoladores, parafusos, braçadeiras redondas de ferro galvanizadas a fogo, equipamento e instalação</v>
          </cell>
          <cell r="E822" t="str">
            <v>Un</v>
          </cell>
          <cell r="F822">
            <v>38.270000000000003</v>
          </cell>
          <cell r="H822">
            <v>99.05</v>
          </cell>
          <cell r="I822">
            <v>5.39</v>
          </cell>
          <cell r="K822">
            <v>142.71</v>
          </cell>
        </row>
        <row r="823">
          <cell r="C823" t="str">
            <v>18.27.028</v>
          </cell>
          <cell r="D823" t="str">
            <v>Fornecimento de cabo de Alumínio com alma de aço 10mm², para três lances de rede, inclusive armação secundária B3, isoladores, parafusos, braçadeiras redondas de ferro galvanizadas a fogo, equipamento e instalação</v>
          </cell>
          <cell r="E823" t="str">
            <v>Un</v>
          </cell>
          <cell r="K823">
            <v>0</v>
          </cell>
        </row>
        <row r="824">
          <cell r="C824" t="str">
            <v>18.27.029</v>
          </cell>
          <cell r="D824" t="str">
            <v>Fornecimento de cabo de Alumínio com alma de aço 10mm², para quatro lances de rede, inclusive armação secundária B4, isoladores, parafusos, braçadeiras redondas de ferro galvanizadas a fogo, equipamento e instalação</v>
          </cell>
          <cell r="E824" t="str">
            <v>Un</v>
          </cell>
          <cell r="F824">
            <v>57.41</v>
          </cell>
          <cell r="H824">
            <v>193.1</v>
          </cell>
          <cell r="I824">
            <v>8.09</v>
          </cell>
          <cell r="K824">
            <v>258.60000000000002</v>
          </cell>
        </row>
        <row r="825">
          <cell r="C825" t="str">
            <v>18.27.030</v>
          </cell>
          <cell r="D825" t="str">
            <v>Fornecimento de cabo de Alumínio com alma de aço 10mm², para um lance de rede, inclusive equipamento e instalação</v>
          </cell>
          <cell r="E825" t="str">
            <v>Un</v>
          </cell>
          <cell r="F825">
            <v>38.270000000000003</v>
          </cell>
          <cell r="H825">
            <v>34</v>
          </cell>
          <cell r="I825">
            <v>5.39</v>
          </cell>
          <cell r="K825">
            <v>77.66</v>
          </cell>
        </row>
        <row r="826">
          <cell r="C826" t="str">
            <v>18.27.031</v>
          </cell>
          <cell r="D826" t="str">
            <v>Fornecimento de cabo de Alumínio com alma de aço 10mm², para dois lances de rede, inclusive equipamento e instalação</v>
          </cell>
          <cell r="E826" t="str">
            <v>Un</v>
          </cell>
          <cell r="F826">
            <v>38.270000000000003</v>
          </cell>
          <cell r="H826">
            <v>68</v>
          </cell>
          <cell r="I826">
            <v>5.39</v>
          </cell>
          <cell r="K826">
            <v>111.66</v>
          </cell>
        </row>
        <row r="827">
          <cell r="C827" t="str">
            <v>18.27.032</v>
          </cell>
          <cell r="D827" t="str">
            <v>Fornecimento de cabo de Alumínio com alma de aço 10mm², para três lances de rede, inclusive equipamento e instalação</v>
          </cell>
          <cell r="E827" t="str">
            <v>Un</v>
          </cell>
          <cell r="F827">
            <v>57.41</v>
          </cell>
          <cell r="H827">
            <v>102</v>
          </cell>
          <cell r="I827">
            <v>8.09</v>
          </cell>
          <cell r="K827">
            <v>167.5</v>
          </cell>
        </row>
        <row r="828">
          <cell r="C828" t="str">
            <v>18.27.033</v>
          </cell>
          <cell r="D828" t="str">
            <v>Fornecimento de cabo de Alumínio com alma de aço 10mm², para quatro lances de rede, inclusive equipamento e instalação</v>
          </cell>
          <cell r="E828" t="str">
            <v>Un</v>
          </cell>
          <cell r="F828">
            <v>57.41</v>
          </cell>
          <cell r="H828">
            <v>136</v>
          </cell>
          <cell r="I828">
            <v>8.09</v>
          </cell>
          <cell r="K828">
            <v>201.5</v>
          </cell>
        </row>
        <row r="829">
          <cell r="C829" t="str">
            <v>18.27.034</v>
          </cell>
          <cell r="D829" t="str">
            <v>Fornecimento de cabo de Alumínio com alma de aço 16mm², para um lance de rede, inclusive armação secundária B1, isolador, parafusos, braçadeira redonda de ferro galvanizada a fogo, equipamento e instalação</v>
          </cell>
          <cell r="E829" t="str">
            <v>Un</v>
          </cell>
          <cell r="F829">
            <v>38.270000000000003</v>
          </cell>
          <cell r="H829">
            <v>66.7</v>
          </cell>
          <cell r="I829">
            <v>5.39</v>
          </cell>
          <cell r="K829">
            <v>110.36000000000001</v>
          </cell>
        </row>
        <row r="830">
          <cell r="C830" t="str">
            <v>18.27.035</v>
          </cell>
          <cell r="D830" t="str">
            <v>Fornecimento de cabo de Alumínio com alma de aço 16mm², para dois lances de rede, inclusive armação secundária B2, isoladores, parafusos, braçadeiras redondas de ferro galvanizadas a fogo, equipamento e instalação</v>
          </cell>
          <cell r="E830" t="str">
            <v>Un</v>
          </cell>
          <cell r="F830">
            <v>38.270000000000003</v>
          </cell>
          <cell r="H830">
            <v>116.05</v>
          </cell>
          <cell r="I830">
            <v>5.39</v>
          </cell>
          <cell r="K830">
            <v>159.71</v>
          </cell>
        </row>
        <row r="831">
          <cell r="C831" t="str">
            <v>18.27.036</v>
          </cell>
          <cell r="D831" t="str">
            <v>Fornecimento de cabo de Alumínio com alma de aço 16mm², para três lances de rede, inclusive armação secundária B3, isoladores, parafusos, braçadeiras redondas de ferro galvanizadas a fogo, equipamento e instalação</v>
          </cell>
          <cell r="E831" t="str">
            <v>Un</v>
          </cell>
          <cell r="F831">
            <v>57.41</v>
          </cell>
          <cell r="H831">
            <v>177.4</v>
          </cell>
          <cell r="I831">
            <v>8.09</v>
          </cell>
          <cell r="K831">
            <v>242.9</v>
          </cell>
        </row>
        <row r="832">
          <cell r="C832" t="str">
            <v>18.27.037</v>
          </cell>
          <cell r="D832" t="str">
            <v>Fornecimento de cabo de Alumínio com alma de aço 16mm², para quatro lances de rede, inclusive armação secundária B4, isoladores, parafusos, braçadeiras redondas de ferro galvanizadas a fogo, equipamento e instalação</v>
          </cell>
          <cell r="E832" t="str">
            <v>Un</v>
          </cell>
          <cell r="F832">
            <v>57.41</v>
          </cell>
          <cell r="H832">
            <v>227.1</v>
          </cell>
          <cell r="I832">
            <v>8.09</v>
          </cell>
          <cell r="K832">
            <v>292.60000000000002</v>
          </cell>
        </row>
        <row r="833">
          <cell r="C833" t="str">
            <v>18.27.038</v>
          </cell>
          <cell r="D833" t="str">
            <v>Fornecimento de cabo de Alumínio com alma de aço 16mm², para um lance de rede, inclusive equipamento e instalação</v>
          </cell>
          <cell r="E833" t="str">
            <v>Un</v>
          </cell>
          <cell r="F833">
            <v>38.270000000000003</v>
          </cell>
          <cell r="H833">
            <v>42.5</v>
          </cell>
          <cell r="I833">
            <v>5.39</v>
          </cell>
          <cell r="K833">
            <v>86.16</v>
          </cell>
        </row>
        <row r="834">
          <cell r="C834" t="str">
            <v>18.27.039</v>
          </cell>
          <cell r="D834" t="str">
            <v>Fornecimento de cabo de Alumínio com alma de aço 16mm², para dois lances de rede, inclusive equipamento e instalação</v>
          </cell>
          <cell r="E834" t="str">
            <v>Un</v>
          </cell>
          <cell r="F834">
            <v>38.270000000000003</v>
          </cell>
          <cell r="H834">
            <v>85</v>
          </cell>
          <cell r="I834">
            <v>5.39</v>
          </cell>
          <cell r="K834">
            <v>128.66</v>
          </cell>
        </row>
        <row r="835">
          <cell r="C835" t="str">
            <v>18.27.040</v>
          </cell>
          <cell r="D835" t="str">
            <v>Fornecimento de cabo de Alumínio com alma de aço 16mm², para três lances de rede, inclusive equipamento e instalação</v>
          </cell>
          <cell r="E835" t="str">
            <v>Un</v>
          </cell>
          <cell r="F835">
            <v>57.41</v>
          </cell>
          <cell r="H835">
            <v>127.5</v>
          </cell>
          <cell r="I835">
            <v>8.09</v>
          </cell>
          <cell r="K835">
            <v>193</v>
          </cell>
        </row>
        <row r="836">
          <cell r="C836" t="str">
            <v>18.27.041</v>
          </cell>
          <cell r="D836" t="str">
            <v>Fornecimento de cabo de Alumínio com alma de aço 16mm², para quatro lances de rede, inclusive equipamento e instalação</v>
          </cell>
          <cell r="E836" t="str">
            <v>Un</v>
          </cell>
          <cell r="F836">
            <v>57.41</v>
          </cell>
          <cell r="H836">
            <v>170</v>
          </cell>
          <cell r="I836">
            <v>8.09</v>
          </cell>
          <cell r="K836">
            <v>235.5</v>
          </cell>
        </row>
        <row r="837">
          <cell r="C837" t="str">
            <v>18.27.042</v>
          </cell>
          <cell r="D837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equ</v>
          </cell>
          <cell r="E837" t="str">
            <v>Un</v>
          </cell>
          <cell r="F837">
            <v>38.270000000000003</v>
          </cell>
          <cell r="H837">
            <v>51.65</v>
          </cell>
          <cell r="I837">
            <v>5.39</v>
          </cell>
          <cell r="K837">
            <v>95.31</v>
          </cell>
        </row>
        <row r="838">
          <cell r="C838" t="str">
            <v>18.27.043</v>
          </cell>
          <cell r="D838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838" t="str">
            <v>Un</v>
          </cell>
          <cell r="F838">
            <v>38.270000000000003</v>
          </cell>
          <cell r="H838">
            <v>85.95</v>
          </cell>
          <cell r="I838">
            <v>5.39</v>
          </cell>
          <cell r="K838">
            <v>129.61000000000001</v>
          </cell>
        </row>
        <row r="839">
          <cell r="C839" t="str">
            <v>18.27.044</v>
          </cell>
          <cell r="D839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839" t="str">
            <v>Un</v>
          </cell>
          <cell r="F839">
            <v>57.41</v>
          </cell>
          <cell r="H839">
            <v>132.25</v>
          </cell>
          <cell r="I839">
            <v>8.09</v>
          </cell>
          <cell r="K839">
            <v>197.75</v>
          </cell>
        </row>
        <row r="840">
          <cell r="C840" t="str">
            <v>18.27.045</v>
          </cell>
          <cell r="D840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840" t="str">
            <v>Un</v>
          </cell>
          <cell r="F840">
            <v>57.41</v>
          </cell>
          <cell r="H840">
            <v>166.9</v>
          </cell>
          <cell r="I840">
            <v>8.09</v>
          </cell>
          <cell r="K840">
            <v>232.4</v>
          </cell>
        </row>
        <row r="841">
          <cell r="C841" t="str">
            <v>18.27.046</v>
          </cell>
          <cell r="D841" t="str">
            <v>Fornecimento de Cabo de Cobre, encordoamento classe 2, isolamento de PVC 70 C, tipo BWF, 750V FOREPLAST ou similar, SM - 6mm², para um lance de rede inclusive equipamento e instalação</v>
          </cell>
          <cell r="E841" t="str">
            <v>Un</v>
          </cell>
          <cell r="F841">
            <v>38.270000000000003</v>
          </cell>
          <cell r="H841">
            <v>27.45</v>
          </cell>
          <cell r="I841">
            <v>5.39</v>
          </cell>
          <cell r="K841">
            <v>71.11</v>
          </cell>
        </row>
        <row r="842">
          <cell r="C842" t="str">
            <v>18.27.047</v>
          </cell>
          <cell r="D842" t="str">
            <v>Fornecimento de Cabo de Cobre, encordoamento classe 2, isolamento de PVC 70 C, tipo BWF, 750V FOREPLAST ou similar, SM - 6mm², para dois lances de rede inclusive equipamento e instalação</v>
          </cell>
          <cell r="E842" t="str">
            <v>Un</v>
          </cell>
          <cell r="F842">
            <v>38.270000000000003</v>
          </cell>
          <cell r="H842">
            <v>54.9</v>
          </cell>
          <cell r="I842">
            <v>5.39</v>
          </cell>
          <cell r="K842">
            <v>98.56</v>
          </cell>
        </row>
        <row r="843">
          <cell r="C843" t="str">
            <v>18.27.048</v>
          </cell>
          <cell r="D843" t="str">
            <v>Fornecimento de Cabo de Cobre, encordoamento classe 2, isolamento de PVC 70 C, tipo BWF, 750V FOREPLAST ou similar, SM - 6mm², para três lances de rede inclusive equipamento e instalação</v>
          </cell>
          <cell r="E843" t="str">
            <v>Un</v>
          </cell>
          <cell r="F843">
            <v>57.41</v>
          </cell>
          <cell r="H843">
            <v>82.35</v>
          </cell>
          <cell r="I843">
            <v>8.09</v>
          </cell>
          <cell r="K843">
            <v>147.85</v>
          </cell>
        </row>
        <row r="844">
          <cell r="C844" t="str">
            <v>18.27.049</v>
          </cell>
          <cell r="D844" t="str">
            <v>Fornecimento de Cabo de Cobre, encordoamento classe 2, isolamento de PVC 70 C, tipo BWF, 750V FOREPLAST ou similar, SM - 6mm², para quatro lances de rede inclusive equipamento e instalação</v>
          </cell>
          <cell r="E844" t="str">
            <v>Un</v>
          </cell>
          <cell r="F844">
            <v>57.41</v>
          </cell>
          <cell r="H844">
            <v>109.8</v>
          </cell>
          <cell r="I844">
            <v>8.09</v>
          </cell>
          <cell r="K844">
            <v>175.3</v>
          </cell>
        </row>
        <row r="845">
          <cell r="C845" t="str">
            <v>18.27.050</v>
          </cell>
          <cell r="D845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eq</v>
          </cell>
          <cell r="E845" t="str">
            <v>Un</v>
          </cell>
          <cell r="F845">
            <v>38.270000000000003</v>
          </cell>
          <cell r="H845">
            <v>73.7</v>
          </cell>
          <cell r="I845">
            <v>5.39</v>
          </cell>
          <cell r="K845">
            <v>117.36000000000001</v>
          </cell>
        </row>
        <row r="846">
          <cell r="C846" t="str">
            <v>18.27.051</v>
          </cell>
          <cell r="D846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846" t="str">
            <v>Un</v>
          </cell>
          <cell r="F846">
            <v>38.270000000000003</v>
          </cell>
          <cell r="H846">
            <v>130.05000000000001</v>
          </cell>
          <cell r="I846">
            <v>5.39</v>
          </cell>
          <cell r="K846">
            <v>173.71</v>
          </cell>
        </row>
        <row r="847">
          <cell r="C847" t="str">
            <v>18.27.052</v>
          </cell>
          <cell r="D847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847" t="str">
            <v>Un</v>
          </cell>
          <cell r="F847">
            <v>57.41</v>
          </cell>
          <cell r="H847">
            <v>198.4</v>
          </cell>
          <cell r="I847">
            <v>8.09</v>
          </cell>
          <cell r="K847">
            <v>263.89999999999998</v>
          </cell>
        </row>
        <row r="848">
          <cell r="C848" t="str">
            <v>18.27.053</v>
          </cell>
          <cell r="D848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848" t="str">
            <v>Un</v>
          </cell>
          <cell r="F848">
            <v>57.41</v>
          </cell>
          <cell r="H848">
            <v>255.1</v>
          </cell>
          <cell r="I848">
            <v>8.09</v>
          </cell>
          <cell r="K848">
            <v>320.60000000000002</v>
          </cell>
        </row>
        <row r="849">
          <cell r="C849" t="str">
            <v>18.27.054</v>
          </cell>
          <cell r="D849" t="str">
            <v>Fornecimento de Cabo de Cobre, encordoamento classe 2, isolamento de PVC 70 C, tipo BWF, 750V FOREPLAST ou similar, SM - 10mm², para um lance de rede inclusive equipamento e instalação</v>
          </cell>
          <cell r="E849" t="str">
            <v>Un</v>
          </cell>
          <cell r="F849">
            <v>38.270000000000003</v>
          </cell>
          <cell r="H849">
            <v>49.5</v>
          </cell>
          <cell r="I849">
            <v>5.39</v>
          </cell>
          <cell r="K849">
            <v>93.16</v>
          </cell>
        </row>
        <row r="850">
          <cell r="C850" t="str">
            <v>18.27.055</v>
          </cell>
          <cell r="D850" t="str">
            <v>Fornecimento de Cabo de Cobre, encordoamento classe 2, isolamento de PVC 70 C, tipo BWF, 750V FOREPLAST ou similar, SM - 10mm², para dois lances de rede inclusive equipamento e instalação</v>
          </cell>
          <cell r="E850" t="str">
            <v>Un</v>
          </cell>
          <cell r="F850">
            <v>38.270000000000003</v>
          </cell>
          <cell r="H850">
            <v>99</v>
          </cell>
          <cell r="I850">
            <v>5.39</v>
          </cell>
          <cell r="K850">
            <v>142.66</v>
          </cell>
        </row>
        <row r="851">
          <cell r="C851" t="str">
            <v>18.27.056</v>
          </cell>
          <cell r="D851" t="str">
            <v>Fornecimento de Cabo de Cobre, encordoamento classe 2, isolamento de PVC 70 C, tipo BWF, 750V FOREPLAST ou similar, SM - 10mm², para três lances de rede inclusive equipamento e instalação</v>
          </cell>
          <cell r="E851" t="str">
            <v>Un</v>
          </cell>
          <cell r="F851">
            <v>57.41</v>
          </cell>
          <cell r="H851">
            <v>148.5</v>
          </cell>
          <cell r="I851">
            <v>8.09</v>
          </cell>
          <cell r="K851">
            <v>214</v>
          </cell>
        </row>
        <row r="852">
          <cell r="C852" t="str">
            <v>18.27.057</v>
          </cell>
          <cell r="D852" t="str">
            <v>Fornecimento de Cabo de Cobre, encordoamento classe 2, isolamento de PVC 70 C, tipo BWF, 750V FOREPLAST ou similar, SM - 10mm², para quatro lances de rede inclusive equipamento e instalação</v>
          </cell>
          <cell r="E852" t="str">
            <v>Un</v>
          </cell>
          <cell r="F852">
            <v>57.41</v>
          </cell>
          <cell r="H852">
            <v>198</v>
          </cell>
          <cell r="I852">
            <v>8.09</v>
          </cell>
          <cell r="K852">
            <v>263.5</v>
          </cell>
        </row>
        <row r="853">
          <cell r="C853" t="str">
            <v>18.27.058</v>
          </cell>
          <cell r="D853" t="str">
            <v>Fornecimento de Cabo de Cobre, encordoamento classe 2, isolamento de PVC 70 C, tipo BWF, 750V FOREPLAST ou similar, SM - 16mm², para um lance de rede, inclusive armação secundária B1, isolador, parafusos, braçadeira redonda de ferro galvanizada a fogo, eq</v>
          </cell>
          <cell r="E853" t="str">
            <v>Un</v>
          </cell>
          <cell r="F853">
            <v>38.270000000000003</v>
          </cell>
          <cell r="H853">
            <v>100.7</v>
          </cell>
          <cell r="I853">
            <v>5.39</v>
          </cell>
          <cell r="K853">
            <v>144.36000000000001</v>
          </cell>
        </row>
        <row r="854">
          <cell r="C854" t="str">
            <v>18.27.059</v>
          </cell>
          <cell r="D854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854" t="str">
            <v>Un</v>
          </cell>
          <cell r="F854">
            <v>38.270000000000003</v>
          </cell>
          <cell r="H854">
            <v>184.05</v>
          </cell>
          <cell r="I854">
            <v>5.39</v>
          </cell>
          <cell r="K854">
            <v>227.71</v>
          </cell>
        </row>
        <row r="855">
          <cell r="C855" t="str">
            <v>18.27.060</v>
          </cell>
          <cell r="D855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855" t="str">
            <v>Un</v>
          </cell>
          <cell r="F855">
            <v>57.41</v>
          </cell>
          <cell r="H855">
            <v>279.39999999999998</v>
          </cell>
          <cell r="I855">
            <v>8.09</v>
          </cell>
          <cell r="K855">
            <v>344.9</v>
          </cell>
        </row>
        <row r="856">
          <cell r="C856" t="str">
            <v>18.27.061</v>
          </cell>
          <cell r="D856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856" t="str">
            <v>Un</v>
          </cell>
          <cell r="F856">
            <v>57.41</v>
          </cell>
          <cell r="H856">
            <v>363.1</v>
          </cell>
          <cell r="I856">
            <v>8.09</v>
          </cell>
          <cell r="K856">
            <v>428.6</v>
          </cell>
        </row>
        <row r="857">
          <cell r="C857" t="str">
            <v>18.27.062</v>
          </cell>
          <cell r="D857" t="str">
            <v>Fornecimento de Cabo de Cobre, encordoamento classe 2, isolamento de PVC 70 C, tipo BWF, 750V FOREPLAST ou similar, SM - 16mm², para um lance de rede inclusive equipamento e instalação</v>
          </cell>
          <cell r="E857" t="str">
            <v>Un</v>
          </cell>
          <cell r="F857">
            <v>38.270000000000003</v>
          </cell>
          <cell r="H857">
            <v>76.5</v>
          </cell>
          <cell r="I857">
            <v>5.39</v>
          </cell>
          <cell r="K857">
            <v>120.16</v>
          </cell>
        </row>
        <row r="858">
          <cell r="C858" t="str">
            <v>18.27.063</v>
          </cell>
          <cell r="D858" t="str">
            <v>Fornecimento de Cabo de Cobre, encordoamento classe 2, isolamento de PVC 70 C, tipo BWF, 750V FOREPLAST ou similar, SM - 16mm², para dois lances de rede inclusive equipamento e instalação</v>
          </cell>
          <cell r="E858" t="str">
            <v>Un</v>
          </cell>
          <cell r="F858">
            <v>38.270000000000003</v>
          </cell>
          <cell r="H858">
            <v>153</v>
          </cell>
          <cell r="I858">
            <v>5.39</v>
          </cell>
          <cell r="K858">
            <v>196.66</v>
          </cell>
        </row>
        <row r="859">
          <cell r="C859" t="str">
            <v>18.27.064</v>
          </cell>
          <cell r="D859" t="str">
            <v>Fornecimento de Cabo de Cobre, encordoamento classe 2, isolamento de PVC 70 C, tipo BWF, 750V FOREPLAST ou similar, SM - 16mm², para três lances de rede inclusive equipamento e instalação</v>
          </cell>
          <cell r="E859" t="str">
            <v>Un</v>
          </cell>
          <cell r="F859">
            <v>57.41</v>
          </cell>
          <cell r="H859">
            <v>229.5</v>
          </cell>
          <cell r="I859">
            <v>8.09</v>
          </cell>
          <cell r="K859">
            <v>295</v>
          </cell>
        </row>
        <row r="860">
          <cell r="C860" t="str">
            <v>18.27.065</v>
          </cell>
          <cell r="D860" t="str">
            <v>Fornecimento de Cabo de Cobre, encordoamento classe 2, isolamento de PVC 70 C, tipo BWF, 750V FOREPLAST ou similar, SM - 16mm², para quatro lances de rede inclusive equipamento e instalação</v>
          </cell>
          <cell r="E860" t="str">
            <v>Un</v>
          </cell>
          <cell r="F860">
            <v>57.41</v>
          </cell>
          <cell r="H860">
            <v>306</v>
          </cell>
          <cell r="I860">
            <v>8.09</v>
          </cell>
          <cell r="K860">
            <v>371.5</v>
          </cell>
        </row>
        <row r="861">
          <cell r="C861" t="str">
            <v>18.27.066</v>
          </cell>
          <cell r="D861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eq</v>
          </cell>
          <cell r="E861" t="str">
            <v>Un</v>
          </cell>
          <cell r="F861">
            <v>38.270000000000003</v>
          </cell>
          <cell r="H861">
            <v>150.19999999999999</v>
          </cell>
          <cell r="I861">
            <v>5.39</v>
          </cell>
          <cell r="K861">
            <v>193.85999999999999</v>
          </cell>
        </row>
        <row r="862">
          <cell r="C862" t="str">
            <v>18.27.067</v>
          </cell>
          <cell r="D862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862" t="str">
            <v>Un</v>
          </cell>
          <cell r="F862">
            <v>38.270000000000003</v>
          </cell>
          <cell r="H862">
            <v>283.05</v>
          </cell>
          <cell r="I862">
            <v>5.39</v>
          </cell>
          <cell r="K862">
            <v>326.70999999999998</v>
          </cell>
        </row>
        <row r="863">
          <cell r="C863" t="str">
            <v>18.27.068</v>
          </cell>
          <cell r="D863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863" t="str">
            <v>Un</v>
          </cell>
          <cell r="F863">
            <v>57.41</v>
          </cell>
          <cell r="H863">
            <v>427.9</v>
          </cell>
          <cell r="I863">
            <v>8.09</v>
          </cell>
          <cell r="K863">
            <v>493.4</v>
          </cell>
        </row>
        <row r="864">
          <cell r="C864" t="str">
            <v>18.27.069</v>
          </cell>
          <cell r="D864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864" t="str">
            <v>Un</v>
          </cell>
          <cell r="F864">
            <v>57.41</v>
          </cell>
          <cell r="H864">
            <v>561.1</v>
          </cell>
          <cell r="I864">
            <v>8.09</v>
          </cell>
          <cell r="K864">
            <v>626.6</v>
          </cell>
        </row>
        <row r="865">
          <cell r="C865" t="str">
            <v>18.27.070</v>
          </cell>
          <cell r="D865" t="str">
            <v>Fornecimento de Cabo de Cobre, encordoamento classe 2, isolamento de PVC 70 C, tipo BWF, 750V FOREPLAST ou similar, SM - 25mm², para um lance de rede inclusive equipamento e instalação</v>
          </cell>
          <cell r="E865" t="str">
            <v>Un</v>
          </cell>
          <cell r="F865">
            <v>38.270000000000003</v>
          </cell>
          <cell r="H865">
            <v>126</v>
          </cell>
          <cell r="I865">
            <v>5.39</v>
          </cell>
          <cell r="K865">
            <v>169.66</v>
          </cell>
        </row>
        <row r="866">
          <cell r="C866" t="str">
            <v>18.27.071</v>
          </cell>
          <cell r="D866" t="str">
            <v>Fornecimento de Cabo de Cobre, encordoamento classe 2, isolamento de PVC 70 C, tipo BWF, 750V FOREPLAST ou similar, SM - 25mm², para dois lances de rede inclusive equipamento e instalação</v>
          </cell>
          <cell r="E866" t="str">
            <v>Un</v>
          </cell>
          <cell r="F866">
            <v>38.270000000000003</v>
          </cell>
          <cell r="H866">
            <v>252</v>
          </cell>
          <cell r="I866">
            <v>5.39</v>
          </cell>
          <cell r="K866">
            <v>295.65999999999997</v>
          </cell>
        </row>
        <row r="867">
          <cell r="C867" t="str">
            <v>18.27.072</v>
          </cell>
          <cell r="D867" t="str">
            <v>Fornecimento de Cabo de Cobre, encordoamento classe 2, isolamento de PVC 70 C, tipo BWF, 750V FOREPLAST ou similar, SM - 25mm², para três lances de rede inclusive equipamento e instalação</v>
          </cell>
          <cell r="E867" t="str">
            <v>Un</v>
          </cell>
          <cell r="F867">
            <v>57.41</v>
          </cell>
          <cell r="H867">
            <v>378</v>
          </cell>
          <cell r="I867">
            <v>8.09</v>
          </cell>
          <cell r="K867">
            <v>443.5</v>
          </cell>
        </row>
        <row r="868">
          <cell r="C868" t="str">
            <v>18.27.073</v>
          </cell>
          <cell r="D868" t="str">
            <v>Fornecimento de Cabo de Cobre, encordoamento classe 2, isolamento de PVC 70 C, tipo BWF, 750V FOREPLAST ou similar, SM - 25mm², para quatro lances de rede inclusive equipamento e instalação</v>
          </cell>
          <cell r="E868" t="str">
            <v>Un</v>
          </cell>
          <cell r="F868">
            <v>57.41</v>
          </cell>
          <cell r="H868">
            <v>504</v>
          </cell>
          <cell r="I868">
            <v>8.09</v>
          </cell>
          <cell r="K868">
            <v>569.5</v>
          </cell>
        </row>
        <row r="869">
          <cell r="C869" t="str">
            <v>18.27.074</v>
          </cell>
          <cell r="D869" t="str">
            <v>Fornecimento de Fio de Cobre Nu, têmpera meio-duro, classe 1A, SM - 10mm², para um lance de rede, inclusive armação secundária B1, isolador, parafusos, braçadeira redonda de ferro galvanizado a fogo, andaime e instalação</v>
          </cell>
          <cell r="E869" t="str">
            <v>Un</v>
          </cell>
          <cell r="F869">
            <v>0.26</v>
          </cell>
          <cell r="H869">
            <v>73.2</v>
          </cell>
          <cell r="I869">
            <v>5.73</v>
          </cell>
          <cell r="J869">
            <v>1.36</v>
          </cell>
          <cell r="K869">
            <v>80.550000000000011</v>
          </cell>
        </row>
        <row r="870">
          <cell r="C870" t="str">
            <v>18.27.075</v>
          </cell>
          <cell r="D870" t="str">
            <v>Fornecimento de Fio de Cobre Nu, têmpera meio-duro, classe 1A, SM - 10mm², para dois lances de rede, inclusive armação secundária B2, isoladores, parafusos, braçadeiras redondas de ferro galvanizadas a fogo, andaime e instalação</v>
          </cell>
          <cell r="E870" t="str">
            <v>Un</v>
          </cell>
          <cell r="F870">
            <v>0.26</v>
          </cell>
          <cell r="H870">
            <v>129.05000000000001</v>
          </cell>
          <cell r="I870">
            <v>5.73</v>
          </cell>
          <cell r="J870">
            <v>1.36</v>
          </cell>
          <cell r="K870">
            <v>136.4</v>
          </cell>
        </row>
        <row r="871">
          <cell r="C871" t="str">
            <v>18.27.076</v>
          </cell>
          <cell r="D871" t="str">
            <v>Fornecimento de Fio de Cobre Nu, têmpera meio-duro, classe 1A, SM - 10mm², para três lances de rede, inclusive armação secundária B3, isoladores, parafusos, braçadeiras redondas de ferro galvanizadas a fogo, andaime e instalação</v>
          </cell>
          <cell r="E871" t="str">
            <v>Un</v>
          </cell>
          <cell r="F871">
            <v>0.36</v>
          </cell>
          <cell r="H871">
            <v>196.9</v>
          </cell>
          <cell r="I871">
            <v>9.77</v>
          </cell>
          <cell r="J871">
            <v>1.36</v>
          </cell>
          <cell r="K871">
            <v>208.39000000000001</v>
          </cell>
        </row>
        <row r="872">
          <cell r="C872" t="str">
            <v>18.27.077</v>
          </cell>
          <cell r="D872" t="str">
            <v>Fornecimento de Fio de Cobre Nu, têmpera meio-duro, classe 1A, SM - 10mm², para quatro lances de rede, inclusive armação secundária B4, isoladores, parafusos, braçadeiras redondas de ferro galvanizadas a fogo, andaime e instalação</v>
          </cell>
          <cell r="E872" t="str">
            <v>Un</v>
          </cell>
          <cell r="F872">
            <v>0.36</v>
          </cell>
          <cell r="H872">
            <v>253.1</v>
          </cell>
          <cell r="I872">
            <v>9.77</v>
          </cell>
          <cell r="J872">
            <v>1.36</v>
          </cell>
          <cell r="K872">
            <v>264.59000000000003</v>
          </cell>
        </row>
        <row r="873">
          <cell r="C873" t="str">
            <v>18.27.078</v>
          </cell>
          <cell r="D873" t="str">
            <v>Fornecimento de Fio de Cobre Nu, têmpera meio-duro, classe 1A, SM - 10mm², para um lance de rede, inclusive andaime e instalação</v>
          </cell>
          <cell r="E873" t="str">
            <v>Un</v>
          </cell>
          <cell r="F873">
            <v>0.26</v>
          </cell>
          <cell r="H873">
            <v>49</v>
          </cell>
          <cell r="I873">
            <v>5.73</v>
          </cell>
          <cell r="J873">
            <v>1.36</v>
          </cell>
          <cell r="K873">
            <v>56.35</v>
          </cell>
        </row>
        <row r="874">
          <cell r="C874" t="str">
            <v>18.27.079</v>
          </cell>
          <cell r="D874" t="str">
            <v>Fornecimento de Fio de Cobre Nu, têmpera meio-duro, classe 1A, SM - 10mm², para dois lances de rede, inclusive andaime e instalação</v>
          </cell>
          <cell r="E874" t="str">
            <v>Un</v>
          </cell>
          <cell r="F874">
            <v>0.26</v>
          </cell>
          <cell r="H874">
            <v>98</v>
          </cell>
          <cell r="I874">
            <v>5.73</v>
          </cell>
          <cell r="J874">
            <v>1.36</v>
          </cell>
          <cell r="K874">
            <v>105.35000000000001</v>
          </cell>
        </row>
        <row r="875">
          <cell r="C875" t="str">
            <v>18.27.080</v>
          </cell>
          <cell r="D875" t="str">
            <v>Fornecimento de Fio de Cobre Nu, têmpera meio-duro, classe 1A, SM - 10mm², para três lances de rede, inclusive andaime e instalação</v>
          </cell>
          <cell r="E875" t="str">
            <v>Un</v>
          </cell>
          <cell r="F875">
            <v>0.36</v>
          </cell>
          <cell r="H875">
            <v>147</v>
          </cell>
          <cell r="I875">
            <v>9.77</v>
          </cell>
          <cell r="J875">
            <v>1.36</v>
          </cell>
          <cell r="K875">
            <v>158.49</v>
          </cell>
        </row>
        <row r="876">
          <cell r="C876" t="str">
            <v>18.27.081</v>
          </cell>
          <cell r="D876" t="str">
            <v>Fornecimento de Fio de Cobre Nu, têmpera meio-duro, classe 1A, SM - 10mm², para quatro lances de rede, inclusive andaime e instalação</v>
          </cell>
          <cell r="E876" t="str">
            <v>Un</v>
          </cell>
          <cell r="F876">
            <v>0.36</v>
          </cell>
          <cell r="H876">
            <v>196</v>
          </cell>
          <cell r="I876">
            <v>9.77</v>
          </cell>
          <cell r="J876">
            <v>1.36</v>
          </cell>
          <cell r="K876">
            <v>207.49</v>
          </cell>
        </row>
        <row r="877">
          <cell r="C877" t="str">
            <v>18.27.082</v>
          </cell>
          <cell r="D877" t="str">
            <v>Fornecimento de Fio de Cobre Nu, têmpera meio-duro, classe 1A, SM - 16mm², para um lance de rede, inclusive armação secundária B1, isolador, parafusos, braçadeira redonda de ferro galvanizado a fogo, andaime e instalação</v>
          </cell>
          <cell r="E877" t="str">
            <v>Un</v>
          </cell>
          <cell r="F877">
            <v>0.26</v>
          </cell>
          <cell r="H877">
            <v>92.8</v>
          </cell>
          <cell r="I877">
            <v>5.73</v>
          </cell>
          <cell r="J877">
            <v>1.36</v>
          </cell>
          <cell r="K877">
            <v>100.15</v>
          </cell>
        </row>
        <row r="878">
          <cell r="C878" t="str">
            <v>18.27.083</v>
          </cell>
          <cell r="D878" t="str">
            <v>Fornecimento de Fio de Cobre Nu, têmpera meio-duro, classe 1A, SM - 16mm², para dois lances de rede, inclusive armação secundária B2, isoladores, parafusos, braçadeiras redondas de ferro galvanizadas a fogo, andaime e instalação</v>
          </cell>
          <cell r="E878" t="str">
            <v>Un</v>
          </cell>
          <cell r="F878">
            <v>0.26</v>
          </cell>
          <cell r="H878">
            <v>168.25</v>
          </cell>
          <cell r="I878">
            <v>5.73</v>
          </cell>
          <cell r="J878">
            <v>1.36</v>
          </cell>
          <cell r="K878">
            <v>175.6</v>
          </cell>
        </row>
        <row r="879">
          <cell r="C879" t="str">
            <v>18.27.084</v>
          </cell>
          <cell r="D879" t="str">
            <v>Fornecimento de Fio de Cobre Nu, têmpera meio-duro, classe 1A, SM - 16mm², para três lances de rede, inclusive armação secundária B3, isoladores, parafusos, braçadeiras redondas de ferro galvanizadas a fogo, andaime e instalação</v>
          </cell>
          <cell r="E879" t="str">
            <v>Un</v>
          </cell>
          <cell r="F879">
            <v>0.36</v>
          </cell>
          <cell r="H879">
            <v>255.7</v>
          </cell>
          <cell r="I879">
            <v>9.77</v>
          </cell>
          <cell r="J879">
            <v>1.36</v>
          </cell>
          <cell r="K879">
            <v>267.19</v>
          </cell>
        </row>
        <row r="880">
          <cell r="C880" t="str">
            <v>18.27.085</v>
          </cell>
          <cell r="D880" t="str">
            <v>Fornecimento de Fio de Cobre Nu, têmpera meio-duro, classe 1A, SM - 16mm², para quatro lances de rede, inclusive armação secundária B4, isoladores, parafusos, braçadeiras redondas de ferro galvanizadas a fogo, andaime e instalação</v>
          </cell>
          <cell r="E880" t="str">
            <v>Un</v>
          </cell>
          <cell r="F880">
            <v>0.36</v>
          </cell>
          <cell r="H880">
            <v>331.5</v>
          </cell>
          <cell r="I880">
            <v>9.77</v>
          </cell>
          <cell r="J880">
            <v>1.36</v>
          </cell>
          <cell r="K880">
            <v>342.99</v>
          </cell>
        </row>
        <row r="881">
          <cell r="C881" t="str">
            <v>18.27.086</v>
          </cell>
          <cell r="D881" t="str">
            <v>Fornecimento de Fio de Cobre Nu, têmpera meio-duro, classe 1A, SM - 16mm², para um lance de rede, inclusive andaime e instalação</v>
          </cell>
          <cell r="E881" t="str">
            <v>Un</v>
          </cell>
          <cell r="F881">
            <v>0.26</v>
          </cell>
          <cell r="H881">
            <v>68.599999999999994</v>
          </cell>
          <cell r="I881">
            <v>5.73</v>
          </cell>
          <cell r="J881">
            <v>1.36</v>
          </cell>
          <cell r="K881">
            <v>75.95</v>
          </cell>
        </row>
        <row r="882">
          <cell r="C882" t="str">
            <v>18.27.087</v>
          </cell>
          <cell r="D882" t="str">
            <v>Fornecimento de Fio de Cobre Nu, têmpera meio-duro, classe 1A, SM - 16mm², para dois lances de rede, inclusive andaime e instalação</v>
          </cell>
          <cell r="E882" t="str">
            <v>Un</v>
          </cell>
          <cell r="F882">
            <v>0.26</v>
          </cell>
          <cell r="H882">
            <v>137.19999999999999</v>
          </cell>
          <cell r="I882">
            <v>5.73</v>
          </cell>
          <cell r="J882">
            <v>1.36</v>
          </cell>
          <cell r="K882">
            <v>144.54999999999998</v>
          </cell>
        </row>
        <row r="883">
          <cell r="C883" t="str">
            <v>18.27.088</v>
          </cell>
          <cell r="D883" t="str">
            <v>Fornecimento de Fio de Cobre Nu, têmpera meio-duro, classe 1A, SM - 16mm², para três lances de rede, inclusive andaime e instalação</v>
          </cell>
          <cell r="E883" t="str">
            <v>Un</v>
          </cell>
          <cell r="F883">
            <v>0.36</v>
          </cell>
          <cell r="H883">
            <v>205.8</v>
          </cell>
          <cell r="I883">
            <v>9.77</v>
          </cell>
          <cell r="J883">
            <v>1.36</v>
          </cell>
          <cell r="K883">
            <v>217.29000000000002</v>
          </cell>
        </row>
        <row r="884">
          <cell r="C884" t="str">
            <v>18.27.089</v>
          </cell>
          <cell r="D884" t="str">
            <v>Fornecimento de Fio de Cobre Nu, têmpera meio-duro, classe 1A, SM - 16mm², para quatro lances de rede, inclusive andaime e instalação</v>
          </cell>
          <cell r="E884" t="str">
            <v>Un</v>
          </cell>
          <cell r="F884">
            <v>0.36</v>
          </cell>
          <cell r="H884">
            <v>274.39999999999998</v>
          </cell>
          <cell r="I884">
            <v>9.77</v>
          </cell>
          <cell r="J884">
            <v>1.36</v>
          </cell>
          <cell r="K884">
            <v>285.89</v>
          </cell>
        </row>
        <row r="885">
          <cell r="C885" t="str">
            <v>18.27.090</v>
          </cell>
          <cell r="D885" t="str">
            <v>Fornecimento Cabo de Alumínio com alma de aço 10mm², para um lance de rede, inclusive armação secundária B1, isolador, parafusos, braçadeira redonda de ferro galvanizado a fogo, andaime e instalação</v>
          </cell>
          <cell r="E885" t="str">
            <v>Un</v>
          </cell>
          <cell r="F885">
            <v>0.26</v>
          </cell>
          <cell r="H885">
            <v>58.2</v>
          </cell>
          <cell r="I885">
            <v>5.73</v>
          </cell>
          <cell r="J885">
            <v>1.36</v>
          </cell>
          <cell r="K885">
            <v>65.550000000000011</v>
          </cell>
        </row>
        <row r="886">
          <cell r="C886" t="str">
            <v>18.27.091</v>
          </cell>
          <cell r="D886" t="str">
            <v>Fornecimento Cabo de Alumínio com alma de aço 10mm², para dois lances de rede, inclusive armação secundária B2, isoladores, parafusos, braçadeiras redondas de ferro galvanizadas a fogo, andaime e instalação</v>
          </cell>
          <cell r="E886" t="str">
            <v>Un</v>
          </cell>
          <cell r="F886">
            <v>0.26</v>
          </cell>
          <cell r="H886">
            <v>99.05</v>
          </cell>
          <cell r="I886">
            <v>5.73</v>
          </cell>
          <cell r="J886">
            <v>1.36</v>
          </cell>
          <cell r="K886">
            <v>106.4</v>
          </cell>
        </row>
        <row r="887">
          <cell r="C887" t="str">
            <v>18.27.092</v>
          </cell>
          <cell r="D887" t="str">
            <v>Fornecimento Cabo de Alumínio com alma de aço 10mm², para três lances de rede, inclusive armação secundária B3, isoladores, parafusos, braçadeiras redondas de ferro galvanizadas a fogo, andaime e instalação</v>
          </cell>
          <cell r="E887" t="str">
            <v>Un</v>
          </cell>
          <cell r="F887">
            <v>0.36</v>
          </cell>
          <cell r="H887">
            <v>151.9</v>
          </cell>
          <cell r="I887">
            <v>9.77</v>
          </cell>
          <cell r="J887">
            <v>1.36</v>
          </cell>
          <cell r="K887">
            <v>163.39000000000001</v>
          </cell>
        </row>
        <row r="888">
          <cell r="C888" t="str">
            <v>18.27.093</v>
          </cell>
          <cell r="D888" t="str">
            <v>Fornecimento Cabo de Alumínio com alma de aço 10mm², para quatro lances de rede, inclusive armação secundária B4, isoladores, parafusos, braçadeiras redondas de ferro galvanizadas a fogo, andaime e instalação</v>
          </cell>
          <cell r="E888" t="str">
            <v>Un</v>
          </cell>
          <cell r="F888">
            <v>0.36</v>
          </cell>
          <cell r="H888">
            <v>193.1</v>
          </cell>
          <cell r="I888">
            <v>9.77</v>
          </cell>
          <cell r="J888">
            <v>1.36</v>
          </cell>
          <cell r="K888">
            <v>204.59</v>
          </cell>
        </row>
        <row r="889">
          <cell r="C889" t="str">
            <v>18.27.094</v>
          </cell>
          <cell r="D889" t="str">
            <v>Fornecimento Cabo de Alumínio com alma de aço 10mm², para um lance de rede, inclusive andaime e instalação</v>
          </cell>
          <cell r="E889" t="str">
            <v>Un</v>
          </cell>
          <cell r="F889">
            <v>0.26</v>
          </cell>
          <cell r="H889">
            <v>34</v>
          </cell>
          <cell r="I889">
            <v>5.73</v>
          </cell>
          <cell r="J889">
            <v>1.36</v>
          </cell>
          <cell r="K889">
            <v>41.35</v>
          </cell>
        </row>
        <row r="890">
          <cell r="C890" t="str">
            <v>18.27.095</v>
          </cell>
          <cell r="D890" t="str">
            <v>Fornecimento Cabo de Alumínio com alma de aço 10mm², para dois lances de rede, inclusive andaime e instalação</v>
          </cell>
          <cell r="E890" t="str">
            <v>Un</v>
          </cell>
          <cell r="F890">
            <v>0.26</v>
          </cell>
          <cell r="H890">
            <v>68</v>
          </cell>
          <cell r="I890">
            <v>5.73</v>
          </cell>
          <cell r="J890">
            <v>1.36</v>
          </cell>
          <cell r="K890">
            <v>75.350000000000009</v>
          </cell>
        </row>
        <row r="891">
          <cell r="C891" t="str">
            <v>18.27.096</v>
          </cell>
          <cell r="D891" t="str">
            <v>Fornecimento Cabo de Alumínio com alma de aço 10mm², para três lances de rede, inclusive andaime e instalação</v>
          </cell>
          <cell r="E891" t="str">
            <v>Un</v>
          </cell>
          <cell r="F891">
            <v>0.36</v>
          </cell>
          <cell r="H891">
            <v>102</v>
          </cell>
          <cell r="I891">
            <v>9.77</v>
          </cell>
          <cell r="J891">
            <v>1.36</v>
          </cell>
          <cell r="K891">
            <v>113.49</v>
          </cell>
        </row>
        <row r="892">
          <cell r="C892" t="str">
            <v>18.27.097</v>
          </cell>
          <cell r="D892" t="str">
            <v>Fornecimento Cabo de Alumínio com alma de aço 10mm², para quatro lances de rede, inclusive andaime e instalação</v>
          </cell>
          <cell r="E892" t="str">
            <v>Un</v>
          </cell>
          <cell r="F892">
            <v>0.36</v>
          </cell>
          <cell r="H892">
            <v>136</v>
          </cell>
          <cell r="I892">
            <v>9.77</v>
          </cell>
          <cell r="J892">
            <v>1.36</v>
          </cell>
          <cell r="K892">
            <v>147.49</v>
          </cell>
        </row>
        <row r="893">
          <cell r="C893" t="str">
            <v>18.27.098</v>
          </cell>
          <cell r="D893" t="str">
            <v>Fornecimento Cabo de Alumínio com alma de aço 16mm², para um lance de rede, inclusive armação secundária B1, isolador, parafusos, braçadeira redonda de ferro galvanizado a fogo, andaime e instalação</v>
          </cell>
          <cell r="E893" t="str">
            <v>Un</v>
          </cell>
          <cell r="F893">
            <v>0.26</v>
          </cell>
          <cell r="H893">
            <v>66.7</v>
          </cell>
          <cell r="I893">
            <v>5.73</v>
          </cell>
          <cell r="J893">
            <v>1.36</v>
          </cell>
          <cell r="K893">
            <v>74.050000000000011</v>
          </cell>
        </row>
        <row r="894">
          <cell r="C894" t="str">
            <v>18.27.099</v>
          </cell>
          <cell r="D894" t="str">
            <v>Fornecimento Cabo de Alumínio com alma de aço 16mm², para dois lances de rede, inclusive armação secundária B2, isoladores, parafusos, braçadeiras redondas de ferro galvanizadas a fogo, andaime e instalação</v>
          </cell>
          <cell r="E894" t="str">
            <v>Un</v>
          </cell>
          <cell r="F894">
            <v>0.26</v>
          </cell>
          <cell r="H894">
            <v>116.05</v>
          </cell>
          <cell r="I894">
            <v>5.73</v>
          </cell>
          <cell r="J894">
            <v>1.36</v>
          </cell>
          <cell r="K894">
            <v>123.4</v>
          </cell>
        </row>
        <row r="895">
          <cell r="C895" t="str">
            <v>18.27.100</v>
          </cell>
          <cell r="D895" t="str">
            <v>Fornecimento Cabo de Alumínio com alma de aço 16mm², para três lances de rede, inclusive armação secundária B3, isoladores, parafusos, braçadeiras redondas de ferro galvanizadas a fogo, andaime e instalação</v>
          </cell>
          <cell r="E895" t="str">
            <v>Un</v>
          </cell>
          <cell r="F895">
            <v>0.36</v>
          </cell>
          <cell r="H895">
            <v>177.4</v>
          </cell>
          <cell r="I895">
            <v>9.77</v>
          </cell>
          <cell r="J895">
            <v>1.36</v>
          </cell>
          <cell r="K895">
            <v>188.89000000000001</v>
          </cell>
        </row>
        <row r="896">
          <cell r="C896" t="str">
            <v>18.27.101</v>
          </cell>
          <cell r="D896" t="str">
            <v>Fornecimento Cabo de Alumínio com alma de aço 16mm², para quatro lances de rede, inclusive armação secundária B4, isoladores, parafusos, braçadeiras redondas de ferro galvanizadas a fogo, andaime e instalação</v>
          </cell>
          <cell r="E896" t="str">
            <v>Un</v>
          </cell>
          <cell r="F896">
            <v>0.36</v>
          </cell>
          <cell r="H896">
            <v>227.1</v>
          </cell>
          <cell r="I896">
            <v>9.77</v>
          </cell>
          <cell r="J896">
            <v>1.36</v>
          </cell>
          <cell r="K896">
            <v>238.59</v>
          </cell>
        </row>
        <row r="897">
          <cell r="C897" t="str">
            <v>18.27.102</v>
          </cell>
          <cell r="D897" t="str">
            <v>Fornecimento Cabo de Alumínio com alma de aço 16mm², para um lance de rede, inclusive andaime e instalação</v>
          </cell>
          <cell r="E897" t="str">
            <v>Un</v>
          </cell>
          <cell r="F897">
            <v>0.26</v>
          </cell>
          <cell r="H897">
            <v>42.5</v>
          </cell>
          <cell r="I897">
            <v>5.73</v>
          </cell>
          <cell r="J897">
            <v>1.36</v>
          </cell>
          <cell r="K897">
            <v>49.85</v>
          </cell>
        </row>
        <row r="898">
          <cell r="C898" t="str">
            <v>18.27.103</v>
          </cell>
          <cell r="D898" t="str">
            <v>Fornecimento Cabo de Alumínio com alma de aço 16mm², para dois lances de rede, inclusive andaime e instalação</v>
          </cell>
          <cell r="E898" t="str">
            <v>Un</v>
          </cell>
          <cell r="F898">
            <v>0.26</v>
          </cell>
          <cell r="H898">
            <v>85</v>
          </cell>
          <cell r="I898">
            <v>5.73</v>
          </cell>
          <cell r="J898">
            <v>1.36</v>
          </cell>
          <cell r="K898">
            <v>92.350000000000009</v>
          </cell>
        </row>
        <row r="899">
          <cell r="C899" t="str">
            <v>18.27.104</v>
          </cell>
          <cell r="D899" t="str">
            <v>Fornecimento Cabo de Alumínio com alma de aço 16mm², para três lances de rede, inclusive andaime e instalação</v>
          </cell>
          <cell r="E899" t="str">
            <v>Un</v>
          </cell>
          <cell r="F899">
            <v>0.36</v>
          </cell>
          <cell r="H899">
            <v>127.5</v>
          </cell>
          <cell r="I899">
            <v>9.77</v>
          </cell>
          <cell r="J899">
            <v>1.36</v>
          </cell>
          <cell r="K899">
            <v>138.99</v>
          </cell>
        </row>
        <row r="900">
          <cell r="C900" t="str">
            <v>18.27.105</v>
          </cell>
          <cell r="D900" t="str">
            <v>Fornecimento Cabo de Alumínio com alma de aço 16mm², para quatro lances de rede, inclusive andaime e instalação</v>
          </cell>
          <cell r="E900" t="str">
            <v>Un</v>
          </cell>
          <cell r="F900">
            <v>0.36</v>
          </cell>
          <cell r="H900">
            <v>170</v>
          </cell>
          <cell r="I900">
            <v>9.77</v>
          </cell>
          <cell r="J900">
            <v>1.36</v>
          </cell>
          <cell r="K900">
            <v>181.49</v>
          </cell>
        </row>
        <row r="901">
          <cell r="C901" t="str">
            <v>18.27.106</v>
          </cell>
          <cell r="D901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and</v>
          </cell>
          <cell r="E901" t="str">
            <v>Un</v>
          </cell>
          <cell r="F901">
            <v>0.26</v>
          </cell>
          <cell r="H901">
            <v>51.65</v>
          </cell>
          <cell r="I901">
            <v>5.73</v>
          </cell>
          <cell r="J901">
            <v>1.36</v>
          </cell>
          <cell r="K901">
            <v>59</v>
          </cell>
        </row>
        <row r="902">
          <cell r="C902" t="str">
            <v>18.27.107</v>
          </cell>
          <cell r="D902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902" t="str">
            <v>Un</v>
          </cell>
          <cell r="F902">
            <v>0.26</v>
          </cell>
          <cell r="H902">
            <v>85.95</v>
          </cell>
          <cell r="I902">
            <v>5.73</v>
          </cell>
          <cell r="J902">
            <v>1.36</v>
          </cell>
          <cell r="K902">
            <v>93.300000000000011</v>
          </cell>
        </row>
        <row r="903">
          <cell r="C903" t="str">
            <v>18.27.108</v>
          </cell>
          <cell r="D903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903" t="str">
            <v>Un</v>
          </cell>
          <cell r="F903">
            <v>0.36</v>
          </cell>
          <cell r="H903">
            <v>132.25</v>
          </cell>
          <cell r="I903">
            <v>9.77</v>
          </cell>
          <cell r="J903">
            <v>1.36</v>
          </cell>
          <cell r="K903">
            <v>143.74</v>
          </cell>
        </row>
        <row r="904">
          <cell r="C904" t="str">
            <v>18.27.109</v>
          </cell>
          <cell r="D904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904" t="str">
            <v>Un</v>
          </cell>
          <cell r="F904">
            <v>0.36</v>
          </cell>
          <cell r="H904">
            <v>166.9</v>
          </cell>
          <cell r="I904">
            <v>9.77</v>
          </cell>
          <cell r="J904">
            <v>1.36</v>
          </cell>
          <cell r="K904">
            <v>178.39000000000001</v>
          </cell>
        </row>
        <row r="905">
          <cell r="C905" t="str">
            <v>18.27.110</v>
          </cell>
          <cell r="D905" t="str">
            <v>Fornecimento de Cabo de Cobre, encordoamento classe 2, isolamento de PVC 70 C, tipo BWF, 750V FOREPLAST ou similar, SM - 6mm², para um lance de rede inclusive andaime e instalação</v>
          </cell>
          <cell r="E905" t="str">
            <v>Un</v>
          </cell>
          <cell r="F905">
            <v>0.26</v>
          </cell>
          <cell r="H905">
            <v>27.45</v>
          </cell>
          <cell r="I905">
            <v>5.73</v>
          </cell>
          <cell r="J905">
            <v>1.36</v>
          </cell>
          <cell r="K905">
            <v>34.799999999999997</v>
          </cell>
        </row>
        <row r="906">
          <cell r="C906" t="str">
            <v>18.27.111</v>
          </cell>
          <cell r="D906" t="str">
            <v>Fornecimento de Cabo de Cobre, encordoamento classe 2, isolamento de PVC 70 C, tipo BWF, 750V FOREPLAST ou similar, SM - 6mm², para dois lances de rede inclusive andaime e instalação</v>
          </cell>
          <cell r="E906" t="str">
            <v>Un</v>
          </cell>
          <cell r="F906">
            <v>0.26</v>
          </cell>
          <cell r="H906">
            <v>54.9</v>
          </cell>
          <cell r="I906">
            <v>5.73</v>
          </cell>
          <cell r="J906">
            <v>1.36</v>
          </cell>
          <cell r="K906">
            <v>62.25</v>
          </cell>
        </row>
        <row r="907">
          <cell r="C907" t="str">
            <v>18.27.112</v>
          </cell>
          <cell r="D907" t="str">
            <v>Fornecimento de Cabo de Cobre, encordoamento classe 2, isolamento de PVC 70 C, tipo BWF, 750V FOREPLAST ou similar, SM - 6mm², para três lances de rede inclusive andaime e instalação</v>
          </cell>
          <cell r="E907" t="str">
            <v>Un</v>
          </cell>
          <cell r="F907">
            <v>0.36</v>
          </cell>
          <cell r="H907">
            <v>82.35</v>
          </cell>
          <cell r="I907">
            <v>9.77</v>
          </cell>
          <cell r="J907">
            <v>1.36</v>
          </cell>
          <cell r="K907">
            <v>93.839999999999989</v>
          </cell>
        </row>
        <row r="908">
          <cell r="C908" t="str">
            <v>18.27.113</v>
          </cell>
          <cell r="D908" t="str">
            <v>Fornecimento de Cabo de Cobre, encordoamento classe 2, isolamento de PVC 70 C, tipo BWF, 750V FOREPLAST ou similar, SM - 6mm², para quatro lances de rede inclusive andaime e instalação</v>
          </cell>
          <cell r="E908" t="str">
            <v>Un</v>
          </cell>
          <cell r="F908">
            <v>0.36</v>
          </cell>
          <cell r="H908">
            <v>109.8</v>
          </cell>
          <cell r="I908">
            <v>9.77</v>
          </cell>
          <cell r="J908">
            <v>1.36</v>
          </cell>
          <cell r="K908">
            <v>121.28999999999999</v>
          </cell>
        </row>
        <row r="909">
          <cell r="C909" t="str">
            <v>18.27.114</v>
          </cell>
          <cell r="D909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an</v>
          </cell>
          <cell r="E909" t="str">
            <v>Un</v>
          </cell>
          <cell r="F909">
            <v>0.26</v>
          </cell>
          <cell r="H909">
            <v>73.7</v>
          </cell>
          <cell r="I909">
            <v>5.73</v>
          </cell>
          <cell r="J909">
            <v>1.36</v>
          </cell>
          <cell r="K909">
            <v>81.050000000000011</v>
          </cell>
        </row>
        <row r="910">
          <cell r="C910" t="str">
            <v>18.27.115</v>
          </cell>
          <cell r="D910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910" t="str">
            <v>Un</v>
          </cell>
          <cell r="F910">
            <v>0.26</v>
          </cell>
          <cell r="H910">
            <v>130.05000000000001</v>
          </cell>
          <cell r="I910">
            <v>5.73</v>
          </cell>
          <cell r="J910">
            <v>1.36</v>
          </cell>
          <cell r="K910">
            <v>137.4</v>
          </cell>
        </row>
        <row r="911">
          <cell r="C911" t="str">
            <v>18.27.116</v>
          </cell>
          <cell r="D911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911" t="str">
            <v>Un</v>
          </cell>
          <cell r="F911">
            <v>0.36</v>
          </cell>
          <cell r="H911">
            <v>198.4</v>
          </cell>
          <cell r="I911">
            <v>9.77</v>
          </cell>
          <cell r="J911">
            <v>1.36</v>
          </cell>
          <cell r="K911">
            <v>209.89000000000001</v>
          </cell>
        </row>
        <row r="912">
          <cell r="C912" t="str">
            <v>18.27.117</v>
          </cell>
          <cell r="D912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912" t="str">
            <v>Un</v>
          </cell>
          <cell r="F912">
            <v>0.36</v>
          </cell>
          <cell r="H912">
            <v>255.1</v>
          </cell>
          <cell r="I912">
            <v>9.77</v>
          </cell>
          <cell r="J912">
            <v>1.36</v>
          </cell>
          <cell r="K912">
            <v>266.59000000000003</v>
          </cell>
        </row>
        <row r="913">
          <cell r="C913" t="str">
            <v>18.27.118</v>
          </cell>
          <cell r="D913" t="str">
            <v>Fornecimento de Cabo de Cobre, encordoamento classe 2, isolamento de PVC 70 C, tipo BWF, 750V FOREPLAST ou similar, SM - 10mm², para um lance de rede inclusive andaime e instalação</v>
          </cell>
          <cell r="E913" t="str">
            <v>Un</v>
          </cell>
          <cell r="F913">
            <v>0.36</v>
          </cell>
          <cell r="H913">
            <v>49.5</v>
          </cell>
          <cell r="I913">
            <v>9.77</v>
          </cell>
          <cell r="J913">
            <v>1.36</v>
          </cell>
          <cell r="K913">
            <v>60.989999999999995</v>
          </cell>
        </row>
        <row r="914">
          <cell r="C914" t="str">
            <v>18.27.119</v>
          </cell>
          <cell r="D914" t="str">
            <v>Fornecimento de Cabo de Cobre, encordoamento classe 2, isolamento de PVC 70 C, tipo BWF, 750V FOREPLAST ou similar, SM - 10mm², para dois lances de rede inclusive andaime e instalação</v>
          </cell>
          <cell r="E914" t="str">
            <v>Un</v>
          </cell>
          <cell r="F914">
            <v>0.26</v>
          </cell>
          <cell r="H914">
            <v>99</v>
          </cell>
          <cell r="I914">
            <v>5.73</v>
          </cell>
          <cell r="J914">
            <v>1.36</v>
          </cell>
          <cell r="K914">
            <v>106.35000000000001</v>
          </cell>
        </row>
        <row r="915">
          <cell r="C915" t="str">
            <v>18.27.120</v>
          </cell>
          <cell r="D915" t="str">
            <v>Fornecimento de Cabo de Cobre, encordoamento classe 2, isolamento de PVC 70 C, tipo BWF, 750V FOREPLAST ou similar, SM - 10mm², para três lances de rede inclusive andaime e instalação</v>
          </cell>
          <cell r="E915" t="str">
            <v>Un</v>
          </cell>
          <cell r="F915">
            <v>0.36</v>
          </cell>
          <cell r="H915">
            <v>148.5</v>
          </cell>
          <cell r="I915">
            <v>9.77</v>
          </cell>
          <cell r="J915">
            <v>1.36</v>
          </cell>
          <cell r="K915">
            <v>159.99</v>
          </cell>
        </row>
        <row r="916">
          <cell r="C916" t="str">
            <v>18.27.121</v>
          </cell>
          <cell r="D916" t="str">
            <v>Fornecimento de Cabo de Cobre, encordoamento classe 2, isolamento de PVC 70 C, tipo BWF, 750V FOREPLAST ou similar, SM - 10mm², para quatro lances de rede inclusive andaime e instalação</v>
          </cell>
          <cell r="E916" t="str">
            <v>Un</v>
          </cell>
          <cell r="F916">
            <v>0.36</v>
          </cell>
          <cell r="H916">
            <v>198</v>
          </cell>
          <cell r="I916">
            <v>9.77</v>
          </cell>
          <cell r="J916">
            <v>1.36</v>
          </cell>
          <cell r="K916">
            <v>209.49</v>
          </cell>
        </row>
        <row r="917">
          <cell r="C917" t="str">
            <v>18.27.122</v>
          </cell>
          <cell r="D917" t="str">
            <v>Fornecimento de Cabo de Cobre, encordoamento classe 2, isolamento de PVC 70 C, tipo BWF, 750V FOREPLAST ou similar, SM - 16mm², para um lance de rede, inclusive armação secundária B1, isolador, parafusos, braçadeira redonda de ferro galvanizado a fogo, an</v>
          </cell>
          <cell r="E917" t="str">
            <v>Un</v>
          </cell>
          <cell r="F917">
            <v>0.26</v>
          </cell>
          <cell r="H917">
            <v>100.7</v>
          </cell>
          <cell r="I917">
            <v>5.73</v>
          </cell>
          <cell r="J917">
            <v>1.36</v>
          </cell>
          <cell r="K917">
            <v>108.05000000000001</v>
          </cell>
        </row>
        <row r="918">
          <cell r="C918" t="str">
            <v>18.27.123</v>
          </cell>
          <cell r="D918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918" t="str">
            <v>Un</v>
          </cell>
          <cell r="F918">
            <v>0.26</v>
          </cell>
          <cell r="H918">
            <v>184.05</v>
          </cell>
          <cell r="I918">
            <v>5.73</v>
          </cell>
          <cell r="J918">
            <v>1.36</v>
          </cell>
          <cell r="K918">
            <v>191.4</v>
          </cell>
        </row>
        <row r="919">
          <cell r="C919" t="str">
            <v>18.27.124</v>
          </cell>
          <cell r="D919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919" t="str">
            <v>Un</v>
          </cell>
          <cell r="F919">
            <v>0.36</v>
          </cell>
          <cell r="H919">
            <v>279.39999999999998</v>
          </cell>
          <cell r="I919">
            <v>9.77</v>
          </cell>
          <cell r="J919">
            <v>1.36</v>
          </cell>
          <cell r="K919">
            <v>290.89</v>
          </cell>
        </row>
        <row r="920">
          <cell r="C920" t="str">
            <v>18.27.125</v>
          </cell>
          <cell r="D920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920" t="str">
            <v>Un</v>
          </cell>
          <cell r="F920">
            <v>0.36</v>
          </cell>
          <cell r="H920">
            <v>363.1</v>
          </cell>
          <cell r="I920">
            <v>9.77</v>
          </cell>
          <cell r="J920">
            <v>1.36</v>
          </cell>
          <cell r="K920">
            <v>374.59000000000003</v>
          </cell>
        </row>
        <row r="921">
          <cell r="C921" t="str">
            <v>18.27.126</v>
          </cell>
          <cell r="D921" t="str">
            <v>Fornecimento de Cabo de Cobre, encordoamento classe 2, isolamento de PVC 70 C, tipo BWF, 750V FOREPLAST ou similar, SM - 16mm², para um lance de rede inclusive andaime e instalação</v>
          </cell>
          <cell r="E921" t="str">
            <v>Un</v>
          </cell>
          <cell r="F921">
            <v>0.26</v>
          </cell>
          <cell r="H921">
            <v>76.5</v>
          </cell>
          <cell r="I921">
            <v>5.73</v>
          </cell>
          <cell r="J921">
            <v>1.36</v>
          </cell>
          <cell r="K921">
            <v>83.850000000000009</v>
          </cell>
        </row>
        <row r="922">
          <cell r="C922" t="str">
            <v>18.27.127</v>
          </cell>
          <cell r="D922" t="str">
            <v>Fornecimento de Cabo de Cobre, encordoamento classe 2, isolamento de PVC 70 C, tipo BWF, 750V FOREPLAST ou similar, SM - 16mm², para dois lances de rede inclusive andaime e instalação</v>
          </cell>
          <cell r="E922" t="str">
            <v>Un</v>
          </cell>
          <cell r="F922">
            <v>0.26</v>
          </cell>
          <cell r="H922">
            <v>153</v>
          </cell>
          <cell r="I922">
            <v>5.73</v>
          </cell>
          <cell r="J922">
            <v>1.36</v>
          </cell>
          <cell r="K922">
            <v>160.35</v>
          </cell>
        </row>
        <row r="923">
          <cell r="C923" t="str">
            <v>18.27.128</v>
          </cell>
          <cell r="D923" t="str">
            <v>Fornecimento de Cabo de Cobre, encordoamento classe 2, isolamento de PVC 70 C, tipo BWF, 750V FOREPLAST ou similar, SM - 16mm², para três lances de rede inclusive andaime e instalação</v>
          </cell>
          <cell r="E923" t="str">
            <v>Un</v>
          </cell>
          <cell r="F923">
            <v>0.36</v>
          </cell>
          <cell r="H923">
            <v>229.5</v>
          </cell>
          <cell r="I923">
            <v>9.77</v>
          </cell>
          <cell r="J923">
            <v>1.36</v>
          </cell>
          <cell r="K923">
            <v>240.99</v>
          </cell>
        </row>
        <row r="924">
          <cell r="C924" t="str">
            <v>18.27.129</v>
          </cell>
          <cell r="D924" t="str">
            <v>Fornecimento de Cabo de Cobre, encordoamento classe 2, isolamento de PVC 70 C, tipo BWF, 750V FOREPLAST ou similar, SM - 16mm², para quatro lances de rede inclusive andaime e instalação</v>
          </cell>
          <cell r="E924" t="str">
            <v>Un</v>
          </cell>
          <cell r="F924">
            <v>0.36</v>
          </cell>
          <cell r="H924">
            <v>306</v>
          </cell>
          <cell r="I924">
            <v>9.77</v>
          </cell>
          <cell r="J924">
            <v>1.36</v>
          </cell>
          <cell r="K924">
            <v>317.49</v>
          </cell>
        </row>
        <row r="925">
          <cell r="C925" t="str">
            <v>18.27.130</v>
          </cell>
          <cell r="D925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an</v>
          </cell>
          <cell r="E925" t="str">
            <v>Un</v>
          </cell>
          <cell r="F925">
            <v>0.26</v>
          </cell>
          <cell r="H925">
            <v>150.19999999999999</v>
          </cell>
          <cell r="I925">
            <v>5.73</v>
          </cell>
          <cell r="J925">
            <v>1.36</v>
          </cell>
          <cell r="K925">
            <v>157.54999999999998</v>
          </cell>
        </row>
        <row r="926">
          <cell r="C926" t="str">
            <v>18.27.131</v>
          </cell>
          <cell r="D926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926" t="str">
            <v>Un</v>
          </cell>
          <cell r="F926">
            <v>0.26</v>
          </cell>
          <cell r="H926">
            <v>283.05</v>
          </cell>
          <cell r="I926">
            <v>5.73</v>
          </cell>
          <cell r="J926">
            <v>1.36</v>
          </cell>
          <cell r="K926">
            <v>290.39999999999998</v>
          </cell>
        </row>
        <row r="927">
          <cell r="C927" t="str">
            <v>18.27.132</v>
          </cell>
          <cell r="D927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927" t="str">
            <v>Un</v>
          </cell>
          <cell r="F927">
            <v>0.36</v>
          </cell>
          <cell r="H927">
            <v>427.9</v>
          </cell>
          <cell r="I927">
            <v>9.77</v>
          </cell>
          <cell r="J927">
            <v>1.36</v>
          </cell>
          <cell r="K927">
            <v>439.39</v>
          </cell>
        </row>
        <row r="928">
          <cell r="C928" t="str">
            <v>18.27.133</v>
          </cell>
          <cell r="D928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928" t="str">
            <v>Un</v>
          </cell>
          <cell r="F928">
            <v>0.36</v>
          </cell>
          <cell r="H928">
            <v>561.1</v>
          </cell>
          <cell r="I928">
            <v>9.77</v>
          </cell>
          <cell r="J928">
            <v>1.36</v>
          </cell>
          <cell r="K928">
            <v>572.59</v>
          </cell>
        </row>
        <row r="929">
          <cell r="C929" t="str">
            <v>18.27.134</v>
          </cell>
          <cell r="D929" t="str">
            <v>Fornecimento de Cabo de Cobre, encordoamento classe 2, isolamento de PVC 70 C, tipo BWF, 750V FOREPLAST ou similar, SM - 25mm², para um lance de rede inclusive andaime e instalação</v>
          </cell>
          <cell r="E929" t="str">
            <v>Un</v>
          </cell>
          <cell r="F929">
            <v>0.26</v>
          </cell>
          <cell r="H929">
            <v>126</v>
          </cell>
          <cell r="I929">
            <v>5.73</v>
          </cell>
          <cell r="J929">
            <v>1.36</v>
          </cell>
          <cell r="K929">
            <v>133.35</v>
          </cell>
        </row>
        <row r="930">
          <cell r="C930" t="str">
            <v>18.27.135</v>
          </cell>
          <cell r="D930" t="str">
            <v>Fornecimento de Cabo de Cobre, encordoamento classe 2, isolamento de PVC 70 C, tipo BWF, 750V FOREPLAST ou similar, SM - 25mm², para dois lances de rede inclusive andaime e instalação</v>
          </cell>
          <cell r="E930" t="str">
            <v>Un</v>
          </cell>
          <cell r="F930">
            <v>0.26</v>
          </cell>
          <cell r="H930">
            <v>252</v>
          </cell>
          <cell r="I930">
            <v>5.73</v>
          </cell>
          <cell r="J930">
            <v>1.36</v>
          </cell>
          <cell r="K930">
            <v>259.34999999999997</v>
          </cell>
        </row>
        <row r="931">
          <cell r="C931" t="str">
            <v>18.27.136</v>
          </cell>
          <cell r="D931" t="str">
            <v>Fornecimento de Cabo de Cobre, encordoamento classe 2, isolamento de PVC 70 C, tipo BWF, 750V FOREPLAST ou similar, SM - 25mm², para três lances de rede inclusive andaime e instalação</v>
          </cell>
          <cell r="E931" t="str">
            <v>Un</v>
          </cell>
          <cell r="F931">
            <v>0.36</v>
          </cell>
          <cell r="H931">
            <v>378</v>
          </cell>
          <cell r="I931">
            <v>9.77</v>
          </cell>
          <cell r="J931">
            <v>1.36</v>
          </cell>
          <cell r="K931">
            <v>389.49</v>
          </cell>
        </row>
        <row r="932">
          <cell r="C932" t="str">
            <v>18.27.137</v>
          </cell>
          <cell r="D932" t="str">
            <v>Fornecimento de Cabo de Cobre, encordoamento classe 2, isolamento de PVC 70 C, tipo BWF, 750V FOREPLAST ou similar, SM - 25mm², para quatro lances de rede inclusive andaime e instalação</v>
          </cell>
          <cell r="E932" t="str">
            <v>Un</v>
          </cell>
          <cell r="F932">
            <v>0.36</v>
          </cell>
          <cell r="H932">
            <v>504</v>
          </cell>
          <cell r="I932">
            <v>9.77</v>
          </cell>
          <cell r="J932">
            <v>1.36</v>
          </cell>
          <cell r="K932">
            <v>515.49</v>
          </cell>
        </row>
        <row r="933">
          <cell r="C933" t="str">
            <v>18.28.010</v>
          </cell>
          <cell r="D933" t="str">
            <v>Manutenção de Luminária de uma Pétala com uma lâmpada a vapor de sódio de 250W, inclusive fornecimento e substituição de uma lâmpada e um reator de alto fator de potência em poste de até 17,0m</v>
          </cell>
          <cell r="E933" t="str">
            <v>Un</v>
          </cell>
          <cell r="F933">
            <v>19.14</v>
          </cell>
          <cell r="H933">
            <v>110.78</v>
          </cell>
          <cell r="I933">
            <v>2.7</v>
          </cell>
          <cell r="K933">
            <v>132.62</v>
          </cell>
        </row>
        <row r="934">
          <cell r="C934" t="str">
            <v>18.28.011</v>
          </cell>
          <cell r="D934" t="str">
            <v>Manutenção de Luminária de uma Pétala com duas lâmpadas a vapor de sódio de 250W, inclusive fornecimento e substituição de duas lâmpadas e dois reatores de alto fator de potência em poste de até 17,0m</v>
          </cell>
          <cell r="E934" t="str">
            <v>Un</v>
          </cell>
          <cell r="F934">
            <v>19.14</v>
          </cell>
          <cell r="H934">
            <v>221.56</v>
          </cell>
          <cell r="I934">
            <v>2.7</v>
          </cell>
          <cell r="K934">
            <v>243.39999999999998</v>
          </cell>
        </row>
        <row r="935">
          <cell r="C935" t="str">
            <v>18.28.012</v>
          </cell>
          <cell r="D935" t="str">
            <v>Manutenção de Luminária de uma Pétala com três lâmpadas a vapor de sódio de 250W, inclusive fornecimento e substituição de três lâmpadas e três reatores de alto fator de potência em poste de até 17,0m</v>
          </cell>
          <cell r="E935" t="str">
            <v>Un</v>
          </cell>
          <cell r="F935">
            <v>19.14</v>
          </cell>
          <cell r="H935">
            <v>332.34</v>
          </cell>
          <cell r="I935">
            <v>2.7</v>
          </cell>
          <cell r="K935">
            <v>354.17999999999995</v>
          </cell>
        </row>
        <row r="936">
          <cell r="C936" t="str">
            <v>18.28.013</v>
          </cell>
          <cell r="D936" t="str">
            <v>Manutenção de Luminária de uma Pétala com quatro lâmpadas a vapor de sódio de 250W, inclusive fornecimento e substituição das lâmpadas, reatores, ignitores e capacitores em poste de até 17,0m</v>
          </cell>
          <cell r="E936" t="str">
            <v>Un</v>
          </cell>
          <cell r="F936">
            <v>19.14</v>
          </cell>
          <cell r="H936">
            <v>443.12</v>
          </cell>
          <cell r="I936">
            <v>2.7</v>
          </cell>
          <cell r="K936">
            <v>464.96</v>
          </cell>
        </row>
        <row r="937">
          <cell r="C937" t="str">
            <v>18.28.014</v>
          </cell>
          <cell r="D937" t="str">
            <v>Manutenção de Luminária de duas Pétalas com quatro lâmpadas a vapor de sódio de 250W, sendo duas lâmpadas por pétala, inclusive fornecimento e substituição das lâmpadas, reatores, ignitores e capacitores em poste de até 17,0m</v>
          </cell>
          <cell r="E937" t="str">
            <v>Un</v>
          </cell>
          <cell r="F937">
            <v>19.14</v>
          </cell>
          <cell r="H937">
            <v>443.12</v>
          </cell>
          <cell r="I937">
            <v>2.7</v>
          </cell>
          <cell r="K937">
            <v>464.96</v>
          </cell>
        </row>
        <row r="938">
          <cell r="C938" t="str">
            <v>18.28.015</v>
          </cell>
          <cell r="D938" t="str">
            <v>Manutenção de Luminária de três Pétalas com seis lâmpadas a vapor de sódio de 250W, sendo duas lâmpadas por pétala, inclusive fornecimento e substituição das lâmpadas, reatores, ignitores e capacitores em poste de até 17,0m</v>
          </cell>
          <cell r="E938" t="str">
            <v>Un</v>
          </cell>
          <cell r="F938">
            <v>19.14</v>
          </cell>
          <cell r="H938">
            <v>664.68</v>
          </cell>
          <cell r="I938">
            <v>2.7</v>
          </cell>
          <cell r="K938">
            <v>686.52</v>
          </cell>
        </row>
        <row r="939">
          <cell r="C939" t="str">
            <v>18.28.016</v>
          </cell>
          <cell r="D939" t="str">
            <v>Manutenção de Luminária de uma Pétala com uma lâmpada a vapor de sódio de 400W, inclusive fornecimento e substituição da lâmpada, reator, ignitor e capacitor em poste de até 23,0m</v>
          </cell>
          <cell r="E939" t="str">
            <v>Un</v>
          </cell>
          <cell r="F939">
            <v>19.14</v>
          </cell>
          <cell r="H939">
            <v>124.43</v>
          </cell>
          <cell r="I939">
            <v>2.7</v>
          </cell>
          <cell r="K939">
            <v>146.27000000000001</v>
          </cell>
        </row>
        <row r="940">
          <cell r="C940" t="str">
            <v>18.28.017</v>
          </cell>
          <cell r="D940" t="str">
            <v>Manutenção de Luminária de uma Pétala com duas lâmpadas a vapor de sódio de 400W, inclusive fornecimento e substituição das lâmpadas, reatores, ignitores e capacitores em poste de até 23,0m</v>
          </cell>
          <cell r="E940" t="str">
            <v>Un</v>
          </cell>
          <cell r="F940">
            <v>19.14</v>
          </cell>
          <cell r="H940">
            <v>248.86</v>
          </cell>
          <cell r="I940">
            <v>2.7</v>
          </cell>
          <cell r="K940">
            <v>270.7</v>
          </cell>
        </row>
        <row r="941">
          <cell r="C941" t="str">
            <v>18.28.018</v>
          </cell>
          <cell r="D941" t="str">
            <v>Manutenção de Luminária de uma Pétala com três lâmpadas a vapor de sódio de 400W, inclusive fornecimento e substituição de três lâmpadas e três reatores de alto fator de potência em poste de até 23,0m</v>
          </cell>
          <cell r="E941" t="str">
            <v>Un</v>
          </cell>
          <cell r="F941">
            <v>19.14</v>
          </cell>
          <cell r="H941">
            <v>373.29</v>
          </cell>
          <cell r="I941">
            <v>2.7</v>
          </cell>
          <cell r="K941">
            <v>395.13</v>
          </cell>
        </row>
        <row r="942">
          <cell r="C942" t="str">
            <v>18.28.019</v>
          </cell>
          <cell r="D942" t="str">
            <v>Manutenção de Luminária de uma Pétala com quatro lâmpadas a vapor de sódio de 400W, inclusive fornecimento e substituição das lâmpadas, reatores, ignitores e capacitores em poste de até 23,0m</v>
          </cell>
          <cell r="E942" t="str">
            <v>Un</v>
          </cell>
          <cell r="F942">
            <v>19.14</v>
          </cell>
          <cell r="H942">
            <v>497.72</v>
          </cell>
          <cell r="I942">
            <v>2.7</v>
          </cell>
          <cell r="K942">
            <v>519.56000000000006</v>
          </cell>
        </row>
        <row r="943">
          <cell r="C943" t="str">
            <v>18.28.020</v>
          </cell>
          <cell r="D943" t="str">
            <v>Manutenção de Luminária de duas Pétalas com quatro lâmpadas a vapor de sódio de 400W, sendo duas lâmpadas por pétala, inclusive fornecimento e substituição de quatro lâmpadas e quatro reatores de alto fator de potência em poste de até 23,0m</v>
          </cell>
          <cell r="E943" t="str">
            <v>Un</v>
          </cell>
          <cell r="F943">
            <v>19.14</v>
          </cell>
          <cell r="H943">
            <v>497.72</v>
          </cell>
          <cell r="I943">
            <v>2.7</v>
          </cell>
          <cell r="K943">
            <v>519.56000000000006</v>
          </cell>
        </row>
        <row r="944">
          <cell r="C944" t="str">
            <v>18.28.021</v>
          </cell>
          <cell r="D944" t="str">
            <v>Manutenção de Luminária de três Pétalas com seis lâmpadas a vapor de sódio de 400W, sendo duas lâmpadas por pétala, inclusive fornecimento e substituição de seis lâmpadas e seis reatores de alto fator de potência em poste de até 23,0m</v>
          </cell>
          <cell r="E944" t="str">
            <v>Un</v>
          </cell>
          <cell r="F944">
            <v>19.14</v>
          </cell>
          <cell r="H944">
            <v>746.58</v>
          </cell>
          <cell r="I944">
            <v>2.7</v>
          </cell>
          <cell r="K944">
            <v>768.42000000000007</v>
          </cell>
        </row>
        <row r="945">
          <cell r="C945" t="str">
            <v>18.28.022</v>
          </cell>
          <cell r="D945" t="str">
            <v>Manutenção de Luminária de uma Pétala com uma lâmpada a vapor metálico de 250W, inclusive fornecimento e substituição das lâmpadas, reatores, ignitores e capacitores em poste de até 17,0m</v>
          </cell>
          <cell r="E945" t="str">
            <v>Un</v>
          </cell>
          <cell r="F945">
            <v>19.14</v>
          </cell>
          <cell r="H945">
            <v>123.61</v>
          </cell>
          <cell r="I945">
            <v>2.7</v>
          </cell>
          <cell r="K945">
            <v>145.44999999999999</v>
          </cell>
        </row>
        <row r="946">
          <cell r="C946" t="str">
            <v>18.28.023</v>
          </cell>
          <cell r="D946" t="str">
            <v>Manutenção de Luminária de uma Pétala com duas lâmpadas a vapor metálico de 250W, inclusive fornecimento e substituição das lâmpadas, reatores, ignitores e capacitores em poste de até 17,0m</v>
          </cell>
          <cell r="E946" t="str">
            <v>Un</v>
          </cell>
          <cell r="F946">
            <v>19.14</v>
          </cell>
          <cell r="H946">
            <v>247.22</v>
          </cell>
          <cell r="I946">
            <v>2.7</v>
          </cell>
          <cell r="K946">
            <v>269.06</v>
          </cell>
        </row>
        <row r="947">
          <cell r="C947" t="str">
            <v>18.28.024</v>
          </cell>
          <cell r="D947" t="str">
            <v>Manutenção de Luminária de uma Pétala com três lâmpadas a vapor metálico de 250W, inclusive fornecimento e substituição de três lâmpadas e três reatores de alto fator de potência em poste de até 17,0m</v>
          </cell>
          <cell r="E947" t="str">
            <v>Un</v>
          </cell>
          <cell r="F947">
            <v>19.14</v>
          </cell>
          <cell r="H947">
            <v>370.83</v>
          </cell>
          <cell r="I947">
            <v>2.7</v>
          </cell>
          <cell r="K947">
            <v>392.66999999999996</v>
          </cell>
        </row>
        <row r="948">
          <cell r="C948" t="str">
            <v>18.28.025</v>
          </cell>
          <cell r="D948" t="str">
            <v>Manutenção de Luminária de uma Pétala com quatro lâmpadas a vapor metálico de 250W, inclusive fornecimento e substituição das lâmpadas, reatores, ignitores e capacitores em poste de até 17,0m</v>
          </cell>
          <cell r="E948" t="str">
            <v>Un</v>
          </cell>
          <cell r="F948">
            <v>19.14</v>
          </cell>
          <cell r="H948">
            <v>494.44</v>
          </cell>
          <cell r="I948">
            <v>2.7</v>
          </cell>
          <cell r="K948">
            <v>516.28</v>
          </cell>
        </row>
        <row r="949">
          <cell r="C949" t="str">
            <v>18.28.026</v>
          </cell>
          <cell r="D949" t="str">
            <v>Manutenção de Luminária de uma Pétala com uma lâmpada a vapor metálico de 400W, inclusive fornecimento e substituição de uma lâmpada e um reator de alto fator de potência em poste de até 23,0m</v>
          </cell>
          <cell r="E949" t="str">
            <v>Un</v>
          </cell>
          <cell r="F949">
            <v>19.14</v>
          </cell>
          <cell r="H949">
            <v>156.15</v>
          </cell>
          <cell r="I949">
            <v>2.7</v>
          </cell>
          <cell r="K949">
            <v>177.99</v>
          </cell>
        </row>
        <row r="950">
          <cell r="C950" t="str">
            <v>18.28.027</v>
          </cell>
          <cell r="D950" t="str">
            <v>Manutenção de Luminária de uma Pétala com duas lâmpadas a vapor metálico de 400W, inclusive fornecimento e substituição das lâmpadas, reatores, ignitores e capacitores em poste de até 23,0m</v>
          </cell>
          <cell r="E950" t="str">
            <v>Un</v>
          </cell>
          <cell r="F950">
            <v>19.14</v>
          </cell>
          <cell r="H950">
            <v>312.3</v>
          </cell>
          <cell r="I950">
            <v>2.7</v>
          </cell>
          <cell r="K950">
            <v>334.14</v>
          </cell>
        </row>
        <row r="951">
          <cell r="C951" t="str">
            <v>18.28.028</v>
          </cell>
          <cell r="D951" t="str">
            <v>Manutenção de Luminária de uma Pétala com três lâmpadas a vapor metálico de 400W, inclusive fornecimento e substituição de três lâmpadas e três reatores de alto fator de potência em poste de até 23,0m</v>
          </cell>
          <cell r="E951" t="str">
            <v>Un</v>
          </cell>
          <cell r="F951">
            <v>19.14</v>
          </cell>
          <cell r="H951">
            <v>468.45</v>
          </cell>
          <cell r="I951">
            <v>2.7</v>
          </cell>
          <cell r="K951">
            <v>490.28999999999996</v>
          </cell>
        </row>
        <row r="952">
          <cell r="C952" t="str">
            <v>18.28.029</v>
          </cell>
          <cell r="D952" t="str">
            <v>Manutenção de Luminária de uma Pétala com quatro lâmpadas a vapor metálico de 400W, inclusive fornecimento e substituição das lâmpadas, reatores, ignitores e capacitores em poste de até 23,0m</v>
          </cell>
          <cell r="E952" t="str">
            <v>Un</v>
          </cell>
          <cell r="F952">
            <v>19.14</v>
          </cell>
          <cell r="H952">
            <v>624.6</v>
          </cell>
          <cell r="I952">
            <v>2.7</v>
          </cell>
          <cell r="K952">
            <v>646.44000000000005</v>
          </cell>
        </row>
        <row r="953">
          <cell r="C953" t="str">
            <v>18.28.100</v>
          </cell>
          <cell r="D953" t="str">
            <v>Fornecimento de núcleo de ferro fundido, para uma luminária tipo pétala, em poste  de até 23,0m, inclusive instalação</v>
          </cell>
          <cell r="E953" t="str">
            <v>Un</v>
          </cell>
          <cell r="F953">
            <v>19.14</v>
          </cell>
          <cell r="H953">
            <v>72</v>
          </cell>
          <cell r="I953">
            <v>2.7</v>
          </cell>
          <cell r="K953">
            <v>93.84</v>
          </cell>
        </row>
        <row r="954">
          <cell r="C954" t="str">
            <v>18.28.101</v>
          </cell>
          <cell r="D954" t="str">
            <v>Fornecimento de núcleo de ferro fundido, para duas luminárias tipo pétala, em poste  de até 23,0m, inclusive instalação</v>
          </cell>
          <cell r="E954" t="str">
            <v>Un</v>
          </cell>
          <cell r="F954">
            <v>19.14</v>
          </cell>
          <cell r="H954">
            <v>78</v>
          </cell>
          <cell r="I954">
            <v>2.7</v>
          </cell>
          <cell r="K954">
            <v>99.84</v>
          </cell>
        </row>
        <row r="955">
          <cell r="C955" t="str">
            <v>18.28.102</v>
          </cell>
          <cell r="D955" t="str">
            <v>Fornecimento de núcleo de ferro fundido, para três luminárias tipo pétala, em poste de até 23,0m, inclusive instalação</v>
          </cell>
          <cell r="E955" t="str">
            <v>Un</v>
          </cell>
          <cell r="F955">
            <v>19.14</v>
          </cell>
          <cell r="H955">
            <v>83</v>
          </cell>
          <cell r="I955">
            <v>2.7</v>
          </cell>
          <cell r="K955">
            <v>104.84</v>
          </cell>
        </row>
        <row r="956">
          <cell r="C956" t="str">
            <v>18.28.110</v>
          </cell>
          <cell r="D956" t="str">
            <v>Fornecimento e substituição de bandeja em alumínio fundido para luminária de uma pétala em poste de até 23,0m</v>
          </cell>
          <cell r="E956" t="str">
            <v>Un</v>
          </cell>
          <cell r="F956">
            <v>19.14</v>
          </cell>
          <cell r="H956">
            <v>48</v>
          </cell>
          <cell r="I956">
            <v>2.7</v>
          </cell>
          <cell r="K956">
            <v>69.84</v>
          </cell>
        </row>
        <row r="957">
          <cell r="C957" t="str">
            <v>18.28.111</v>
          </cell>
          <cell r="D957" t="str">
            <v>Fornecimento e substituição de bandeja em alumínio fundido para luminária com duas pétalas em poste de até 23,0m</v>
          </cell>
          <cell r="E957" t="str">
            <v>Un</v>
          </cell>
          <cell r="F957">
            <v>19.14</v>
          </cell>
          <cell r="H957">
            <v>96</v>
          </cell>
          <cell r="I957">
            <v>2.7</v>
          </cell>
          <cell r="K957">
            <v>117.84</v>
          </cell>
        </row>
        <row r="958">
          <cell r="C958" t="str">
            <v>18.28.112</v>
          </cell>
          <cell r="D958" t="str">
            <v>Fornecimento e substituição de bandeja em alumínio fundido para luminária com três pétalas em poste de até 23,0m</v>
          </cell>
          <cell r="E958" t="str">
            <v>Un</v>
          </cell>
          <cell r="F958">
            <v>19.14</v>
          </cell>
          <cell r="H958">
            <v>144</v>
          </cell>
          <cell r="I958">
            <v>2.7</v>
          </cell>
          <cell r="K958">
            <v>165.83999999999997</v>
          </cell>
        </row>
        <row r="959">
          <cell r="C959" t="str">
            <v>18.28.120</v>
          </cell>
          <cell r="D959" t="str">
            <v>Fornecimento e substituição de bandeja em alumínio fundido para luminária de uma pétala em poste de até 17,0m, inclusive reator UI VS 250W, ignitor e capacitor</v>
          </cell>
          <cell r="E959" t="str">
            <v>Un</v>
          </cell>
          <cell r="F959">
            <v>19.14</v>
          </cell>
          <cell r="H959">
            <v>116.1</v>
          </cell>
          <cell r="I959">
            <v>2.7</v>
          </cell>
          <cell r="K959">
            <v>137.94</v>
          </cell>
        </row>
        <row r="960">
          <cell r="C960" t="str">
            <v>18.28.121</v>
          </cell>
          <cell r="D960" t="str">
            <v>Fornecimento e substituição de bandeja em alumínio fundido para luminária de duas pétalas em poste de até 17,0m, inclusive reatores UI VS 250W, ignitores e capacitores</v>
          </cell>
          <cell r="E960" t="str">
            <v>Un</v>
          </cell>
          <cell r="F960">
            <v>19.14</v>
          </cell>
          <cell r="H960">
            <v>232.2</v>
          </cell>
          <cell r="I960">
            <v>2.7</v>
          </cell>
          <cell r="K960">
            <v>254.03999999999996</v>
          </cell>
        </row>
        <row r="961">
          <cell r="C961" t="str">
            <v>18.28.122</v>
          </cell>
          <cell r="D961" t="str">
            <v>Fornecimento e substituição de bandeja em alumínio fundido para luminária de três pétalas em poste de até 23,0m, inclusive reatores UI VS 250W, ignitores e capacitores</v>
          </cell>
          <cell r="E961" t="str">
            <v>Un</v>
          </cell>
          <cell r="F961">
            <v>19.14</v>
          </cell>
          <cell r="H961">
            <v>348.3</v>
          </cell>
          <cell r="I961">
            <v>2.7</v>
          </cell>
          <cell r="K961">
            <v>370.14</v>
          </cell>
        </row>
        <row r="962">
          <cell r="C962" t="str">
            <v>18.28.123</v>
          </cell>
          <cell r="D962" t="str">
            <v>Fornecimento e substituição de bandeja em alumínio fundido para luminária de uma pétala em poste de até 23,0m, inclusive reator UI VS 400W, ignitor e capacitor</v>
          </cell>
          <cell r="E962" t="str">
            <v>Un</v>
          </cell>
          <cell r="F962">
            <v>19.14</v>
          </cell>
          <cell r="H962">
            <v>124</v>
          </cell>
          <cell r="I962">
            <v>2.7</v>
          </cell>
          <cell r="K962">
            <v>145.84</v>
          </cell>
        </row>
        <row r="963">
          <cell r="C963" t="str">
            <v>18.28.124</v>
          </cell>
          <cell r="D963" t="str">
            <v>Fornecimento e substituição de bandeja em alumínio fundido para luminária de duas pétalas em poste de até 23,0m, inclusive reatores UI VS 400W, ignitores e capacitores</v>
          </cell>
          <cell r="E963" t="str">
            <v>Un</v>
          </cell>
          <cell r="F963">
            <v>19.14</v>
          </cell>
          <cell r="H963">
            <v>248</v>
          </cell>
          <cell r="I963">
            <v>2.7</v>
          </cell>
          <cell r="K963">
            <v>269.83999999999997</v>
          </cell>
        </row>
        <row r="964">
          <cell r="C964" t="str">
            <v>18.28.125</v>
          </cell>
          <cell r="D964" t="str">
            <v>Fornecimento e substituição de bandeja em alumínio fundido para luminária de três pétalas em poste de até 23,0m, inclusive reatores UI VS 400W, ignitores e capacitores</v>
          </cell>
          <cell r="E964" t="str">
            <v>Un</v>
          </cell>
          <cell r="F964">
            <v>19.14</v>
          </cell>
          <cell r="H964">
            <v>372</v>
          </cell>
          <cell r="I964">
            <v>2.7</v>
          </cell>
          <cell r="K964">
            <v>393.84</v>
          </cell>
        </row>
        <row r="965">
          <cell r="C965" t="str">
            <v>18.28.126</v>
          </cell>
          <cell r="D965" t="str">
            <v>Fornecimento e substituição de bandeja em alumínio fundido para luminária de uma pétala em poste de até 17,0m, inclusive reator UI Vapor Metálico de 250W, ignitor e capacitor</v>
          </cell>
          <cell r="E965" t="str">
            <v>Un</v>
          </cell>
          <cell r="F965">
            <v>19.14</v>
          </cell>
          <cell r="H965">
            <v>117</v>
          </cell>
          <cell r="I965">
            <v>2.7</v>
          </cell>
          <cell r="K965">
            <v>138.84</v>
          </cell>
        </row>
        <row r="966">
          <cell r="C966" t="str">
            <v>18.28.127</v>
          </cell>
          <cell r="D966" t="str">
            <v>Fornecimento e substituição de bandeja em alumínio fundido para luminária de duas pétalas em poste de até 17,0m, inclusive reatores UI Vapor Metálico de 250W, ignitores e capacitores</v>
          </cell>
          <cell r="E966" t="str">
            <v>Un</v>
          </cell>
          <cell r="F966">
            <v>19.14</v>
          </cell>
          <cell r="H966">
            <v>234</v>
          </cell>
          <cell r="I966">
            <v>2.7</v>
          </cell>
          <cell r="K966">
            <v>255.83999999999997</v>
          </cell>
        </row>
        <row r="967">
          <cell r="C967" t="str">
            <v>18.28.128</v>
          </cell>
          <cell r="D967" t="str">
            <v>Fornecimento e substituição de bandeja em alumínio fundido para luminária de três pétalas em poste de até 17,0m, inclusive reatores UI Vapor Metálico de 250W, ignitores e capacitores</v>
          </cell>
          <cell r="E967" t="str">
            <v>Un</v>
          </cell>
          <cell r="F967">
            <v>19.14</v>
          </cell>
          <cell r="H967">
            <v>351</v>
          </cell>
          <cell r="I967">
            <v>2.7</v>
          </cell>
          <cell r="K967">
            <v>372.84</v>
          </cell>
        </row>
        <row r="968">
          <cell r="C968" t="str">
            <v>18.28.129</v>
          </cell>
          <cell r="D968" t="str">
            <v>Fornecimento e substituição de bandeja em alumínio fundido para luminária de uma pétala em poste de até 23,0m, inclusive reator UI Vapor Metálico de 400W, ignitor e capacitor</v>
          </cell>
          <cell r="E968" t="str">
            <v>Un</v>
          </cell>
          <cell r="F968">
            <v>19.14</v>
          </cell>
          <cell r="H968">
            <v>124</v>
          </cell>
          <cell r="I968">
            <v>2.7</v>
          </cell>
          <cell r="K968">
            <v>145.84</v>
          </cell>
        </row>
        <row r="969">
          <cell r="C969" t="str">
            <v>18.28.130</v>
          </cell>
          <cell r="D969" t="str">
            <v>Fornecimento e substituição de bandeja em alumínio fundido para luminária de duas pétalas em poste de até 23,0m, inclusive reatores UI Vapor Metálico de 400W, ignitores e capacitores</v>
          </cell>
          <cell r="E969" t="str">
            <v>Un</v>
          </cell>
          <cell r="F969">
            <v>19.14</v>
          </cell>
          <cell r="H969">
            <v>248</v>
          </cell>
          <cell r="I969">
            <v>2.7</v>
          </cell>
          <cell r="K969">
            <v>269.83999999999997</v>
          </cell>
        </row>
        <row r="970">
          <cell r="C970" t="str">
            <v>18.28.131</v>
          </cell>
          <cell r="D970" t="str">
            <v>Fornecimento e substituição de bandeja em alumínio fundido para luminária de três pétalas em poste de até 23,0m, inclusive reatores UI Vapor Metálico de 400W, ignitores e capacitores</v>
          </cell>
          <cell r="E970" t="str">
            <v>Un</v>
          </cell>
          <cell r="F970">
            <v>19.14</v>
          </cell>
          <cell r="H970">
            <v>372</v>
          </cell>
          <cell r="I970">
            <v>2.7</v>
          </cell>
          <cell r="K970">
            <v>393.84</v>
          </cell>
        </row>
        <row r="971">
          <cell r="C971" t="str">
            <v>18.28.132</v>
          </cell>
          <cell r="D971" t="str">
            <v>Fornecimento e substituição de reator UI Vapor de Sódio de 250W, ignitor e capacitor para luminária com uma pétala em poste de até 17,0m</v>
          </cell>
          <cell r="E971" t="str">
            <v>Un</v>
          </cell>
          <cell r="F971">
            <v>19.14</v>
          </cell>
          <cell r="H971">
            <v>68.099999999999994</v>
          </cell>
          <cell r="I971">
            <v>2.7</v>
          </cell>
          <cell r="K971">
            <v>89.94</v>
          </cell>
        </row>
        <row r="972">
          <cell r="C972" t="str">
            <v>18.28.133</v>
          </cell>
          <cell r="D972" t="str">
            <v>Fornecimento e substituição de reatores UI Vapor de Sódio de 250W, ignitores e capacitores para luminária com duas pétalas em poste de até 17,0m</v>
          </cell>
          <cell r="E972" t="str">
            <v>Un</v>
          </cell>
          <cell r="F972">
            <v>19.14</v>
          </cell>
          <cell r="H972">
            <v>136.19999999999999</v>
          </cell>
          <cell r="I972">
            <v>2.7</v>
          </cell>
          <cell r="K972">
            <v>158.03999999999996</v>
          </cell>
        </row>
        <row r="973">
          <cell r="C973" t="str">
            <v>18.28.134</v>
          </cell>
          <cell r="D973" t="str">
            <v>Fornecimento e substituição de reatores UI Vapor de Sódio de 250W, ignitores e capacitores para luminária com três pétalas em poste de até 17,0m</v>
          </cell>
          <cell r="E973" t="str">
            <v>Un</v>
          </cell>
          <cell r="F973">
            <v>19.14</v>
          </cell>
          <cell r="H973">
            <v>204.3</v>
          </cell>
          <cell r="I973">
            <v>2.7</v>
          </cell>
          <cell r="K973">
            <v>226.14</v>
          </cell>
        </row>
        <row r="974">
          <cell r="C974" t="str">
            <v>18.28.135</v>
          </cell>
          <cell r="D974" t="str">
            <v>Fornecimento e substituição de reator UI Vapor de Sódio de 400W, ignitor e capacitor para luminária com uma pétala em poste de até 23,0m</v>
          </cell>
          <cell r="E974" t="str">
            <v>Un</v>
          </cell>
          <cell r="F974">
            <v>19.14</v>
          </cell>
          <cell r="H974">
            <v>76</v>
          </cell>
          <cell r="I974">
            <v>2.7</v>
          </cell>
          <cell r="K974">
            <v>97.84</v>
          </cell>
        </row>
        <row r="975">
          <cell r="C975" t="str">
            <v>18.28.136</v>
          </cell>
          <cell r="D975" t="str">
            <v>Fornecimento e substituição de reatores UI Vapor de Sódio de 400W, ignitores e capacitores para luminária com duas pétalas em poste de até 23,0m</v>
          </cell>
          <cell r="E975" t="str">
            <v>Un</v>
          </cell>
          <cell r="F975">
            <v>19.14</v>
          </cell>
          <cell r="H975">
            <v>152</v>
          </cell>
          <cell r="I975">
            <v>2.7</v>
          </cell>
          <cell r="K975">
            <v>173.83999999999997</v>
          </cell>
        </row>
        <row r="976">
          <cell r="C976" t="str">
            <v>18.28.137</v>
          </cell>
          <cell r="D976" t="str">
            <v>Fornecimento e substituição de reatores UI Vapor de Sódio de 400W, ignitores e capacitores para luminária com três pétalas em poste de até 23,0m</v>
          </cell>
          <cell r="E976" t="str">
            <v>Un</v>
          </cell>
          <cell r="F976">
            <v>19.14</v>
          </cell>
          <cell r="H976">
            <v>228</v>
          </cell>
          <cell r="I976">
            <v>2.7</v>
          </cell>
          <cell r="K976">
            <v>249.83999999999997</v>
          </cell>
        </row>
        <row r="977">
          <cell r="C977" t="str">
            <v>18.28.138</v>
          </cell>
          <cell r="D977" t="str">
            <v>Fornecimento e substituição de reator UI Vapor Metálico de 250W, ignitor e capacitor para luminária com uma pétala em poste de até 17,0m</v>
          </cell>
          <cell r="E977" t="str">
            <v>Un</v>
          </cell>
          <cell r="F977">
            <v>19.14</v>
          </cell>
          <cell r="H977">
            <v>69</v>
          </cell>
          <cell r="I977">
            <v>2.7</v>
          </cell>
          <cell r="K977">
            <v>90.84</v>
          </cell>
        </row>
        <row r="978">
          <cell r="C978" t="str">
            <v>18.28.139</v>
          </cell>
          <cell r="D978" t="str">
            <v>Fornecimento e substituição de reatores UI Vapor Metálico de 250W, ignitores e capacitores para luminária com duas pétalas em poste de até 17,0m</v>
          </cell>
          <cell r="E978" t="str">
            <v>Un</v>
          </cell>
          <cell r="F978">
            <v>19.14</v>
          </cell>
          <cell r="H978">
            <v>138</v>
          </cell>
          <cell r="I978">
            <v>2.7</v>
          </cell>
          <cell r="K978">
            <v>159.83999999999997</v>
          </cell>
        </row>
        <row r="979">
          <cell r="C979" t="str">
            <v>18.28.140</v>
          </cell>
          <cell r="D979" t="str">
            <v>Fornecimento e substituição de reatores UI Vapor Metálico de 250W, ignitores e capacitores para luminária com três pétalas em poste de até 17,0m</v>
          </cell>
          <cell r="E979" t="str">
            <v>Un</v>
          </cell>
          <cell r="F979">
            <v>19.14</v>
          </cell>
          <cell r="H979">
            <v>207</v>
          </cell>
          <cell r="I979">
            <v>2.7</v>
          </cell>
          <cell r="K979">
            <v>228.83999999999997</v>
          </cell>
        </row>
        <row r="980">
          <cell r="C980" t="str">
            <v>18.28.141</v>
          </cell>
          <cell r="D980" t="str">
            <v>Fornecimento e substituição de reator UI Vapor Metálico de 400W, ignitor e capacitor para luminária com uma pétala em poste de até 23,0m</v>
          </cell>
          <cell r="E980" t="str">
            <v>Un</v>
          </cell>
          <cell r="F980">
            <v>19.14</v>
          </cell>
          <cell r="H980">
            <v>76</v>
          </cell>
          <cell r="I980">
            <v>2.7</v>
          </cell>
          <cell r="K980">
            <v>97.84</v>
          </cell>
        </row>
        <row r="981">
          <cell r="C981" t="str">
            <v>18.28.142</v>
          </cell>
          <cell r="D981" t="str">
            <v>Fornecimento e substituição de reatores UI Vapor Metálico de 400W, ignitores e capacitores para luminária com duas pétalas em poste de até 23,0m</v>
          </cell>
          <cell r="E981" t="str">
            <v>Un</v>
          </cell>
          <cell r="F981">
            <v>19.14</v>
          </cell>
          <cell r="H981">
            <v>152</v>
          </cell>
          <cell r="I981">
            <v>2.7</v>
          </cell>
          <cell r="K981">
            <v>173.83999999999997</v>
          </cell>
        </row>
        <row r="982">
          <cell r="C982" t="str">
            <v>18.28.143</v>
          </cell>
          <cell r="D982" t="str">
            <v>Fornecimento e substituição de reatores UI Vapor Metálico de 400W, ignitores e capacitores para luminária com três pétalas em poste de até 23,0m</v>
          </cell>
          <cell r="E982" t="str">
            <v>Un</v>
          </cell>
          <cell r="F982">
            <v>19.14</v>
          </cell>
          <cell r="H982">
            <v>228</v>
          </cell>
          <cell r="I982">
            <v>2.7</v>
          </cell>
          <cell r="K982">
            <v>249.83999999999997</v>
          </cell>
        </row>
        <row r="983">
          <cell r="C983" t="str">
            <v>19.01.010</v>
          </cell>
          <cell r="D983" t="str">
            <v>Ponto de esgoto para bacia sanitária, inclusive tubulações e conexões em PVC rígido soldáveis, até a coluna ou o sub-coletor</v>
          </cell>
          <cell r="E983" t="str">
            <v>Pt</v>
          </cell>
          <cell r="H983">
            <v>11.97</v>
          </cell>
          <cell r="I983">
            <v>7</v>
          </cell>
          <cell r="K983">
            <v>28.4</v>
          </cell>
        </row>
        <row r="984">
          <cell r="C984" t="str">
            <v>19.01.020</v>
          </cell>
          <cell r="D984" t="str">
            <v>Ponto de esgoto para pia ou lavanderia, inclusive tubulações e conexões em PVC rígido soldáveis, até a coluna ou o sub-coletor</v>
          </cell>
          <cell r="E984" t="str">
            <v>Pt</v>
          </cell>
          <cell r="H984">
            <v>10.5</v>
          </cell>
          <cell r="I984">
            <v>8.84</v>
          </cell>
          <cell r="K984">
            <v>19.34</v>
          </cell>
        </row>
        <row r="985">
          <cell r="C985" t="str">
            <v>19.01.030</v>
          </cell>
          <cell r="D985" t="str">
            <v>Ponto de esgoto para lavatório ou mictório, inclusive tubulações e conexões em PVC rígido soldáveis, até a coluna ou o sub-coletor</v>
          </cell>
          <cell r="E985" t="str">
            <v>Pt</v>
          </cell>
          <cell r="H985">
            <v>9.36</v>
          </cell>
          <cell r="I985">
            <v>8.84</v>
          </cell>
          <cell r="K985">
            <v>18.2</v>
          </cell>
        </row>
        <row r="986">
          <cell r="C986" t="str">
            <v>19.01.040</v>
          </cell>
          <cell r="D986" t="str">
            <v>Ponto de esgoto para ralo sifonado, inclusive ralo, tubulações e conexões em PVC rígido soldáveis, até a coluna ou o sub-coletor</v>
          </cell>
          <cell r="E986" t="str">
            <v>Pt</v>
          </cell>
          <cell r="H986">
            <v>12.78</v>
          </cell>
          <cell r="I986">
            <v>7</v>
          </cell>
          <cell r="K986">
            <v>19.78</v>
          </cell>
        </row>
        <row r="987">
          <cell r="C987" t="str">
            <v>19.02.010</v>
          </cell>
          <cell r="D987" t="str">
            <v>Ponto de água, inclusive tubulações e conexões de PVC rígido rosqueável e abertura de rasgo em alvenaria, até o registro geral do ambiente</v>
          </cell>
          <cell r="E987" t="str">
            <v>Pt</v>
          </cell>
          <cell r="H987">
            <v>11.14</v>
          </cell>
          <cell r="I987">
            <v>13.63</v>
          </cell>
          <cell r="K987">
            <v>24.770000000000003</v>
          </cell>
        </row>
        <row r="988">
          <cell r="C988" t="str">
            <v>19.02.020</v>
          </cell>
          <cell r="D988" t="str">
            <v>Ponto de água, inclusive tubulações e conexões de PVC rígido soldável e abertura de rasgos em alvenaria, até o registro geral do ambiente</v>
          </cell>
          <cell r="E988" t="str">
            <v>Pt</v>
          </cell>
          <cell r="H988">
            <v>8.25</v>
          </cell>
          <cell r="I988">
            <v>6.62</v>
          </cell>
          <cell r="K988">
            <v>19.190000000000001</v>
          </cell>
        </row>
        <row r="989">
          <cell r="C989" t="str">
            <v>19.03.010</v>
          </cell>
          <cell r="D989" t="str">
            <v>Fornecimento e assentamento de tubos de PVC rígido soldáveis, diâmetro 40mm, para ventilação de esgoto</v>
          </cell>
          <cell r="E989" t="str">
            <v>m</v>
          </cell>
          <cell r="H989">
            <v>1.32</v>
          </cell>
          <cell r="I989">
            <v>1.54</v>
          </cell>
          <cell r="K989">
            <v>2.8600000000000003</v>
          </cell>
        </row>
        <row r="990">
          <cell r="C990" t="str">
            <v>19.03.020</v>
          </cell>
          <cell r="D990" t="str">
            <v xml:space="preserve">Fornecimento e assentamento de tubos de PVC rígido soldáveis, diâmetro 50mm, para ventilação de esgoto </v>
          </cell>
          <cell r="E990" t="str">
            <v>m</v>
          </cell>
          <cell r="H990">
            <v>2.33</v>
          </cell>
          <cell r="I990">
            <v>1.64</v>
          </cell>
          <cell r="K990">
            <v>3.9699999999999998</v>
          </cell>
        </row>
        <row r="991">
          <cell r="C991" t="str">
            <v>19.03.030</v>
          </cell>
          <cell r="D991" t="str">
            <v>Fornecimento e assentamento de tubos de PVC rígido soldáveis, diâmetro 75mm, para colunas de esgoto, ventilação ou águas pluviais</v>
          </cell>
          <cell r="E991" t="str">
            <v>m</v>
          </cell>
          <cell r="H991">
            <v>3.2</v>
          </cell>
          <cell r="I991">
            <v>2.16</v>
          </cell>
          <cell r="K991">
            <v>5.36</v>
          </cell>
        </row>
        <row r="992">
          <cell r="C992" t="str">
            <v>19.03.040</v>
          </cell>
          <cell r="D992" t="str">
            <v>Fornecimento e assentamento de tubos de PVC rígido soldáveis, diâmetro 100mm, para colunas de esgoto, ventilação ou águas pluviais</v>
          </cell>
          <cell r="E992" t="str">
            <v>m</v>
          </cell>
          <cell r="H992">
            <v>3.75</v>
          </cell>
          <cell r="I992">
            <v>2.77</v>
          </cell>
          <cell r="K992">
            <v>6.52</v>
          </cell>
        </row>
        <row r="993">
          <cell r="C993" t="str">
            <v>19.04.010</v>
          </cell>
          <cell r="D993" t="str">
            <v>Fornecimento e assentamento de manilha de barro vitrificada classe 'B' (EB-5), diâmetro de 4", para coletores e sub-coletores de esgoto e águas pluviais, inclusive abertura e fechamento de valas</v>
          </cell>
          <cell r="E993" t="str">
            <v>m</v>
          </cell>
          <cell r="H993">
            <v>5.04</v>
          </cell>
          <cell r="I993">
            <v>3.01</v>
          </cell>
          <cell r="K993">
            <v>8.0500000000000007</v>
          </cell>
        </row>
        <row r="994">
          <cell r="C994" t="str">
            <v>19.04.015</v>
          </cell>
          <cell r="D994" t="str">
            <v>Assentamento de manilha de barro vitrificada diâmetro de 4", para coletores e sub-coletores de esgoto e águas pluviais, sem o fornecimento da manilha</v>
          </cell>
          <cell r="E994" t="str">
            <v>m</v>
          </cell>
          <cell r="H994">
            <v>0.28999999999999998</v>
          </cell>
          <cell r="I994">
            <v>3.01</v>
          </cell>
          <cell r="K994">
            <v>3.3</v>
          </cell>
        </row>
        <row r="995">
          <cell r="C995" t="str">
            <v>19.04.020</v>
          </cell>
          <cell r="D995" t="str">
            <v>Fornecimento e assentamento de manilha de barro vitrificada classe 'B' (EB-5), diâmetro de 6", para coletores e sub-coletores de esgotos e águas pluviais, inclusive abertura e fechamento de valas</v>
          </cell>
          <cell r="E995" t="str">
            <v>m</v>
          </cell>
          <cell r="H995">
            <v>8.1999999999999993</v>
          </cell>
          <cell r="I995">
            <v>3.81</v>
          </cell>
          <cell r="K995">
            <v>12.01</v>
          </cell>
        </row>
        <row r="996">
          <cell r="C996" t="str">
            <v>19.04.025</v>
          </cell>
          <cell r="D996" t="str">
            <v>Assentamento de manilha barro vitrificada diâmetro de 6", para coletores e sub-coletores de esgotos e águas pluviais, sem o fornecimento da manilha</v>
          </cell>
          <cell r="E996" t="str">
            <v>m</v>
          </cell>
          <cell r="H996">
            <v>0.32</v>
          </cell>
          <cell r="I996">
            <v>3.81</v>
          </cell>
          <cell r="K996">
            <v>4.13</v>
          </cell>
        </row>
        <row r="997">
          <cell r="C997" t="str">
            <v>19.04.030</v>
          </cell>
          <cell r="D997" t="str">
            <v>Fornecimento e assentamento de manilha vitrificada classe 'B' (EB-5), diâmetro de 8", para coletores e sub-coletores de esgotos e águas pluviais, inclusive abertura e fechamento de valas</v>
          </cell>
          <cell r="E997" t="str">
            <v>m</v>
          </cell>
          <cell r="H997">
            <v>13.3</v>
          </cell>
          <cell r="I997">
            <v>5.0599999999999996</v>
          </cell>
          <cell r="K997">
            <v>18.36</v>
          </cell>
        </row>
        <row r="998">
          <cell r="C998" t="str">
            <v>19.04.035</v>
          </cell>
          <cell r="D998" t="str">
            <v>Assentamento de manilha barro vitrificada diâmetro de 8", para coletores e sub-coletores de esgotos e águas pluviais, sem o fornecimento da manilha</v>
          </cell>
          <cell r="E998" t="str">
            <v>m</v>
          </cell>
          <cell r="H998">
            <v>0.42</v>
          </cell>
          <cell r="I998">
            <v>5.0599999999999996</v>
          </cell>
          <cell r="K998">
            <v>5.4799999999999995</v>
          </cell>
        </row>
        <row r="999">
          <cell r="C999" t="str">
            <v>19.04.040</v>
          </cell>
          <cell r="D999" t="str">
            <v>Fornecimento e assentamento de tubos de PVC rígido soldáveis diâmetro 100mm, para coletores e subcoletores de esgoto, inclusive abertura e fechamento de valas</v>
          </cell>
          <cell r="E999" t="str">
            <v>m</v>
          </cell>
          <cell r="H999">
            <v>3.75</v>
          </cell>
          <cell r="I999">
            <v>3.17</v>
          </cell>
          <cell r="K999">
            <v>9.11</v>
          </cell>
        </row>
        <row r="1000">
          <cell r="C1000" t="str">
            <v>19.04.050</v>
          </cell>
          <cell r="D1000" t="str">
            <v>Fornecimento e assentamento de tubo de PVC rígido soldável diâmetro 150mm, para coletores e sub coletores de esgoto ou águas pluviais, inclusive abertura e fechamento de valas</v>
          </cell>
          <cell r="E1000" t="str">
            <v>m</v>
          </cell>
          <cell r="H1000">
            <v>10.039999999999999</v>
          </cell>
          <cell r="I1000">
            <v>4.12</v>
          </cell>
          <cell r="K1000">
            <v>14.16</v>
          </cell>
        </row>
        <row r="1001">
          <cell r="C1001" t="str">
            <v>19.05.010</v>
          </cell>
          <cell r="D1001" t="str">
            <v>Fornecimento e assentamento de tubos soldáveis de PVC rígido diâmetro 20mm, inclusive conexões e abertura de rasgos em alvenaria, para colunas de água</v>
          </cell>
          <cell r="E1001" t="str">
            <v>m</v>
          </cell>
          <cell r="H1001">
            <v>1.02</v>
          </cell>
          <cell r="I1001">
            <v>1.54</v>
          </cell>
          <cell r="K1001">
            <v>2.56</v>
          </cell>
        </row>
        <row r="1002">
          <cell r="C1002" t="str">
            <v>19.05.020</v>
          </cell>
          <cell r="D1002" t="str">
            <v>Fornecimento e assentamento de tubos soldáveis de PVC rígido diâmetro 25mm, inclusive conexões e abertura de rasgos em alvenaria, para colunas de água</v>
          </cell>
          <cell r="E1002" t="str">
            <v>m</v>
          </cell>
          <cell r="H1002">
            <v>1.4</v>
          </cell>
          <cell r="I1002">
            <v>1.54</v>
          </cell>
          <cell r="K1002">
            <v>2.94</v>
          </cell>
        </row>
        <row r="1003">
          <cell r="C1003" t="str">
            <v>19.05.030</v>
          </cell>
          <cell r="D1003" t="str">
            <v>Fornecimento e assentamento de tubos soldáveis de PVC rígido diâmetro 32mm, inclusive conexões e abertura de rasgos em alvenaria, para colunas de água</v>
          </cell>
          <cell r="E1003" t="str">
            <v>m</v>
          </cell>
          <cell r="H1003">
            <v>2.98</v>
          </cell>
          <cell r="I1003">
            <v>1.68</v>
          </cell>
          <cell r="K1003">
            <v>4.66</v>
          </cell>
        </row>
        <row r="1004">
          <cell r="C1004" t="str">
            <v>19.05.040</v>
          </cell>
          <cell r="D1004" t="str">
            <v>Fornecimento e assentamento de tubos soldáveis de PVC rígido diâmetro 40mm, inclusive conexões e abertura de rasgos em alvenaria, para colunas de água</v>
          </cell>
          <cell r="E1004" t="str">
            <v>m</v>
          </cell>
          <cell r="H1004">
            <v>4.07</v>
          </cell>
          <cell r="I1004">
            <v>1.68</v>
          </cell>
          <cell r="K1004">
            <v>5.75</v>
          </cell>
        </row>
        <row r="1005">
          <cell r="C1005" t="str">
            <v>19.05.050</v>
          </cell>
          <cell r="D1005" t="str">
            <v>Fornecimento e assentamento de tubos soldáveis de PVC rígido diâmetro 50mm, inclusive conexões e abertura de rasgos em alvenaria, para colunas de água</v>
          </cell>
          <cell r="E1005" t="str">
            <v>m</v>
          </cell>
          <cell r="H1005">
            <v>4.21</v>
          </cell>
          <cell r="I1005">
            <v>1.89</v>
          </cell>
          <cell r="K1005">
            <v>6.1</v>
          </cell>
        </row>
        <row r="1006">
          <cell r="C1006" t="str">
            <v>19.05.060</v>
          </cell>
          <cell r="D1006" t="str">
            <v>Fornecimento e assentamento de tubos soldáveis de PVC rígido diâmetro 60mm, inclusive conexões e abertura de rasgos em alvenaria, para colunas de água</v>
          </cell>
          <cell r="E1006" t="str">
            <v>m</v>
          </cell>
          <cell r="H1006">
            <v>7.62</v>
          </cell>
          <cell r="I1006">
            <v>1.89</v>
          </cell>
          <cell r="K1006">
            <v>9.51</v>
          </cell>
        </row>
        <row r="1007">
          <cell r="C1007" t="str">
            <v>19.05.070</v>
          </cell>
          <cell r="D1007" t="str">
            <v>Fornecimento e assentamento de tubos soldáveis de PVC rígido diâmetro 75mm, inclusive conexões e abertura de rasgos em alvenaria, para colunas de água</v>
          </cell>
          <cell r="E1007" t="str">
            <v>m</v>
          </cell>
          <cell r="H1007">
            <v>11.52</v>
          </cell>
          <cell r="I1007">
            <v>2.39</v>
          </cell>
          <cell r="K1007">
            <v>13.91</v>
          </cell>
        </row>
        <row r="1008">
          <cell r="C1008" t="str">
            <v>19.05.080</v>
          </cell>
          <cell r="D1008" t="str">
            <v>Fornecimento e assentamento de tubos soldáveis de PVC rígido diâmetro 85mm, inclusive conexões e abertura de rasgos em alvenaria, para colunas de água</v>
          </cell>
          <cell r="E1008" t="str">
            <v>m</v>
          </cell>
          <cell r="H1008">
            <v>13.89</v>
          </cell>
          <cell r="I1008">
            <v>2.39</v>
          </cell>
          <cell r="K1008">
            <v>16.28</v>
          </cell>
        </row>
        <row r="1009">
          <cell r="C1009" t="str">
            <v>19.05.090</v>
          </cell>
          <cell r="D1009" t="str">
            <v>Fornecimento e assentamento de tubos soldáveis de PVC rígido diâmetro 110mm, inclusive conexões e abertura de rasgos em alvenaria, para colunas de água</v>
          </cell>
          <cell r="E1009" t="str">
            <v>m</v>
          </cell>
          <cell r="H1009">
            <v>20.55</v>
          </cell>
          <cell r="I1009">
            <v>2.88</v>
          </cell>
          <cell r="K1009">
            <v>23.43</v>
          </cell>
        </row>
        <row r="1010">
          <cell r="C1010" t="str">
            <v>19.05.100</v>
          </cell>
          <cell r="D1010" t="str">
            <v>Fornecimento e assentamento de tubos rosqueáveis de PVC rígido diâmetro 1/2", inclusive conexões e abertura de rasgos em alvenaria, para colunas de água</v>
          </cell>
          <cell r="E1010" t="str">
            <v>m</v>
          </cell>
          <cell r="H1010">
            <v>2.25</v>
          </cell>
          <cell r="I1010">
            <v>4.16</v>
          </cell>
          <cell r="K1010">
            <v>6.41</v>
          </cell>
        </row>
        <row r="1011">
          <cell r="C1011" t="str">
            <v>19.05.110</v>
          </cell>
          <cell r="D1011" t="str">
            <v>Fornecimento e assentamento de tubos rosqueáveis de PVC rígido diâmetro 3/4", inclusive conexões e abertura de rasgos em alvenaria, para colunas de água</v>
          </cell>
          <cell r="E1011" t="str">
            <v>m</v>
          </cell>
          <cell r="H1011">
            <v>2.93</v>
          </cell>
          <cell r="I1011">
            <v>4.6500000000000004</v>
          </cell>
          <cell r="K1011">
            <v>7.58</v>
          </cell>
        </row>
        <row r="1012">
          <cell r="C1012" t="str">
            <v>19.05.120</v>
          </cell>
          <cell r="D1012" t="str">
            <v>Fornecimento e assentamento de tubos rosqueáveis de PVC rígido diâmetro 1", inclusive conexões e abertura de rasgos em alvenaria, para colunas de água</v>
          </cell>
          <cell r="E1012" t="str">
            <v>m</v>
          </cell>
          <cell r="H1012">
            <v>5.31</v>
          </cell>
          <cell r="I1012">
            <v>6.08</v>
          </cell>
          <cell r="K1012">
            <v>11.39</v>
          </cell>
        </row>
        <row r="1013">
          <cell r="C1013" t="str">
            <v>19.05.130</v>
          </cell>
          <cell r="D1013" t="str">
            <v>Fornecimento e assentamento de tubos rosqueáveis de PVC rígido diâmetro 1 1/4", inclusive conexões e abertura de rasgos em alvenaria, para colunas de água</v>
          </cell>
          <cell r="E1013" t="str">
            <v>m</v>
          </cell>
          <cell r="H1013">
            <v>6.72</v>
          </cell>
          <cell r="I1013">
            <v>7.03</v>
          </cell>
          <cell r="K1013">
            <v>13.75</v>
          </cell>
        </row>
        <row r="1014">
          <cell r="C1014" t="str">
            <v>19.05.140</v>
          </cell>
          <cell r="D1014" t="str">
            <v>Fornecimento e assentamento de tubos rosqueáveis de PVC rígido diâmetro 1 1/2", inclusive conexões e abertura de rasgos em alvenaria, para colunas de água</v>
          </cell>
          <cell r="E1014" t="str">
            <v>m</v>
          </cell>
          <cell r="H1014">
            <v>7.13</v>
          </cell>
          <cell r="I1014">
            <v>7.98</v>
          </cell>
          <cell r="K1014">
            <v>15.11</v>
          </cell>
        </row>
        <row r="1015">
          <cell r="C1015" t="str">
            <v>19.05.150</v>
          </cell>
          <cell r="D1015" t="str">
            <v>Fornecimento e assentamento de tubos rosqueáveis de PVC rígido diâmetro 2", inclusive conexões e abertura de rasgos em alvenaria, para colunas de água</v>
          </cell>
          <cell r="E1015" t="str">
            <v>m</v>
          </cell>
          <cell r="H1015">
            <v>11.15</v>
          </cell>
          <cell r="I1015">
            <v>8.93</v>
          </cell>
          <cell r="K1015">
            <v>20.079999999999998</v>
          </cell>
        </row>
        <row r="1016">
          <cell r="C1016" t="str">
            <v>19.05.160</v>
          </cell>
          <cell r="D1016" t="str">
            <v>Fornecimento e assentamento de tubos rosqueáveis de PVC rígido diâmetro 2 1/2", inclusive conexões e abertura de rasgos em alvenaria, para colunas de água</v>
          </cell>
          <cell r="E1016" t="str">
            <v>m</v>
          </cell>
          <cell r="H1016">
            <v>16.7</v>
          </cell>
          <cell r="I1016">
            <v>10.47</v>
          </cell>
          <cell r="K1016">
            <v>27.17</v>
          </cell>
        </row>
        <row r="1017">
          <cell r="C1017" t="str">
            <v>19.05.170</v>
          </cell>
          <cell r="D1017" t="str">
            <v>Fornecimento e assentamento de tubos rosqueáveis de PVC rígido diâmetro 3", inclusive conexões e abertura de rasgos em alvenaria, para colunas de água</v>
          </cell>
          <cell r="E1017" t="str">
            <v>m</v>
          </cell>
          <cell r="H1017">
            <v>19.079999999999998</v>
          </cell>
          <cell r="I1017">
            <v>11.43</v>
          </cell>
          <cell r="K1017">
            <v>30.509999999999998</v>
          </cell>
        </row>
        <row r="1018">
          <cell r="C1018" t="str">
            <v>19.05.180</v>
          </cell>
          <cell r="D1018" t="str">
            <v>Fornecimento e assentamento de tubos rosqueáveis de PVC rígido diâmetro 4", inclusive conexões e abertura de rasgos em alvenaria, para colunas de água</v>
          </cell>
          <cell r="E1018" t="str">
            <v>m</v>
          </cell>
          <cell r="H1018">
            <v>23.79</v>
          </cell>
          <cell r="I1018">
            <v>12.38</v>
          </cell>
          <cell r="K1018">
            <v>36.17</v>
          </cell>
        </row>
        <row r="1019">
          <cell r="C1019" t="str">
            <v>19.05.250</v>
          </cell>
          <cell r="D1019" t="str">
            <v>Fornecimento e assentamento de tubos de ferro galvanizado diâmetro de 2 1/2", inclusive conexões e abertura de rasgos em alvenaria, para colunas de água</v>
          </cell>
          <cell r="E1019" t="str">
            <v>m</v>
          </cell>
          <cell r="H1019">
            <v>21.02</v>
          </cell>
          <cell r="I1019">
            <v>11.7</v>
          </cell>
          <cell r="K1019">
            <v>32.72</v>
          </cell>
        </row>
        <row r="1020">
          <cell r="C1020" t="str">
            <v>19.05.270</v>
          </cell>
          <cell r="D1020" t="str">
            <v>Fornecimento e assentamento de tubos de ferro galvanizado diâmetro de 4", inclusive conexões e abertura de rasgos em alvenaria, para colunas de água</v>
          </cell>
          <cell r="E1020" t="str">
            <v>m</v>
          </cell>
          <cell r="H1020">
            <v>32.81</v>
          </cell>
          <cell r="I1020">
            <v>13.86</v>
          </cell>
          <cell r="K1020">
            <v>46.67</v>
          </cell>
        </row>
        <row r="1021">
          <cell r="C1021" t="str">
            <v>19.06.010</v>
          </cell>
          <cell r="D1021" t="str">
            <v>Caixa coletora de inspeção ou de areia com paredes em alvenaria, laje de tampa e de fundo em concreto, revestida internamente com argamassa de cimento e areia 1:4, dimensões internas 0,50x0,50m, com profundidade até 0,8m</v>
          </cell>
          <cell r="E1021" t="str">
            <v>Un</v>
          </cell>
          <cell r="H1021">
            <v>26.32</v>
          </cell>
          <cell r="I1021">
            <v>43.34</v>
          </cell>
          <cell r="K1021">
            <v>69.66</v>
          </cell>
        </row>
        <row r="1022">
          <cell r="C1022" t="str">
            <v>19.06.020</v>
          </cell>
          <cell r="D1022" t="str">
            <v>Caixa coletora de inspeção ou de areia com paredes em alvenaria, laje de tampa e de fundo em concreto, revestida internamente com argamassa de cimento e areia 1:4, dimensões internas 0,60x0,60m, com profundidade até 1,0m</v>
          </cell>
          <cell r="E1022" t="str">
            <v>Un</v>
          </cell>
          <cell r="H1022">
            <v>36.270000000000003</v>
          </cell>
          <cell r="I1022">
            <v>62.03</v>
          </cell>
          <cell r="K1022">
            <v>143.38999999999999</v>
          </cell>
        </row>
        <row r="1023">
          <cell r="C1023" t="str">
            <v>19.06.030</v>
          </cell>
          <cell r="D1023" t="str">
            <v>Caixa de gordura com paredes em alvenaria, laje de tampa e de fundo em concreto, revestida internamente com argamassa de cimento e areia 1:4, dimensões internas 0,50x0,50x0,50m, com chicana de concreto</v>
          </cell>
          <cell r="E1023" t="str">
            <v>Un</v>
          </cell>
          <cell r="H1023">
            <v>28.48</v>
          </cell>
          <cell r="I1023">
            <v>34.24</v>
          </cell>
          <cell r="K1023">
            <v>62.72</v>
          </cell>
        </row>
        <row r="1024">
          <cell r="C1024" t="str">
            <v>19.06.040</v>
          </cell>
          <cell r="D1024" t="str">
            <v>Caixa de brita para coleta de águas pluviais, com paredes em alvenaria, dimensões internas (0,50x0,50x0,50)m, aberta, sem laje de fundo, preenchida com brita Nº 25</v>
          </cell>
          <cell r="E1024" t="str">
            <v>Un</v>
          </cell>
          <cell r="H1024">
            <v>8.39</v>
          </cell>
          <cell r="I1024">
            <v>14.15</v>
          </cell>
          <cell r="K1024">
            <v>22.54</v>
          </cell>
        </row>
        <row r="1025">
          <cell r="C1025" t="str">
            <v>19.06.050</v>
          </cell>
          <cell r="D1025" t="str">
            <v>Caixa de brita para coleta de águas pluviais, com paredes em alvenaria, dimensões internas (1,00x0,50x0,30)m, aberta, sem laje de fundo, preenchida com brita Nº 25</v>
          </cell>
          <cell r="E1025" t="str">
            <v>Un</v>
          </cell>
          <cell r="H1025">
            <v>8.2799999999999994</v>
          </cell>
          <cell r="I1025">
            <v>12.16</v>
          </cell>
          <cell r="K1025">
            <v>20.439999999999998</v>
          </cell>
        </row>
        <row r="1026">
          <cell r="C1026" t="str">
            <v>19.07.010</v>
          </cell>
          <cell r="D1026" t="str">
            <v>Fornecimento e assentamento de bacia sanitária de louça branca, Celite, linha SAVEIRO ou similar, inclusive tampa e acessórios correspondentes</v>
          </cell>
          <cell r="E1026" t="str">
            <v>Cj</v>
          </cell>
          <cell r="H1026">
            <v>69.2</v>
          </cell>
          <cell r="I1026">
            <v>5.78</v>
          </cell>
          <cell r="K1026">
            <v>74.98</v>
          </cell>
        </row>
        <row r="1027">
          <cell r="C1027" t="str">
            <v>19.07.020</v>
          </cell>
          <cell r="D1027" t="str">
            <v>Fornecimento e assentamento de bacia sanitária com caixa acoplada, louça branca, Celite, linha RIVIERA ou similar, inclusive tampa e acessórios correspondentes</v>
          </cell>
          <cell r="E1027" t="str">
            <v>Cj</v>
          </cell>
          <cell r="H1027">
            <v>123.8</v>
          </cell>
          <cell r="I1027">
            <v>13.48</v>
          </cell>
          <cell r="K1027">
            <v>146.19999999999999</v>
          </cell>
        </row>
        <row r="1028">
          <cell r="C1028" t="str">
            <v>19.07.025</v>
          </cell>
          <cell r="D1028" t="str">
            <v>Fornecimento e assentamento de bacia turca de louça branca, linha Institucionais, Celite ou similar, inclusive acessórios correspondentes</v>
          </cell>
          <cell r="E1028" t="str">
            <v>Cj</v>
          </cell>
          <cell r="H1028">
            <v>70.72</v>
          </cell>
          <cell r="I1028">
            <v>16.940000000000001</v>
          </cell>
          <cell r="K1028">
            <v>87.66</v>
          </cell>
        </row>
        <row r="1029">
          <cell r="C1029" t="str">
            <v>19.07.030</v>
          </cell>
          <cell r="D1029" t="str">
            <v>Fornecimento e assentamento de lavatório simples, grande, sem coluna, de louça branca, Celite, linha SAVEIRO ou similar, inclusive acessórios correspondentes</v>
          </cell>
          <cell r="E1029" t="str">
            <v>Cj</v>
          </cell>
          <cell r="H1029">
            <v>41.73</v>
          </cell>
          <cell r="I1029">
            <v>5.78</v>
          </cell>
          <cell r="K1029">
            <v>47.51</v>
          </cell>
        </row>
        <row r="1030">
          <cell r="C1030" t="str">
            <v>19.07.060</v>
          </cell>
          <cell r="D1030" t="str">
            <v>Fornecimento e assentamento de mictório sifonado para parede de louça branca Celite linha Institucionais ou similar, inclusive acessórios correspondentes</v>
          </cell>
          <cell r="E1030" t="str">
            <v>Cj</v>
          </cell>
          <cell r="H1030">
            <v>58.64</v>
          </cell>
          <cell r="I1030">
            <v>5.78</v>
          </cell>
          <cell r="K1030">
            <v>83.91</v>
          </cell>
        </row>
        <row r="1031">
          <cell r="C1031" t="str">
            <v>19.07.070</v>
          </cell>
          <cell r="D1031" t="str">
            <v>Fornecimento e assentamento de saboneteira de louça branca, CELITE ou similar, nas dimensões 7,5x15cm</v>
          </cell>
          <cell r="E1031" t="str">
            <v>Un</v>
          </cell>
          <cell r="H1031">
            <v>5.71</v>
          </cell>
          <cell r="I1031">
            <v>2.7</v>
          </cell>
          <cell r="K1031">
            <v>8.41</v>
          </cell>
        </row>
        <row r="1032">
          <cell r="C1032" t="str">
            <v>19.07.080</v>
          </cell>
          <cell r="D1032" t="str">
            <v>Fornecimento e assentamento de cabide de louça branca, CELITE ou similar, com gancho</v>
          </cell>
          <cell r="E1032" t="str">
            <v>Un</v>
          </cell>
          <cell r="H1032">
            <v>3.23</v>
          </cell>
          <cell r="I1032">
            <v>2.7</v>
          </cell>
          <cell r="K1032">
            <v>7.02</v>
          </cell>
        </row>
        <row r="1033">
          <cell r="C1033" t="str">
            <v>19.07.090</v>
          </cell>
          <cell r="D1033" t="str">
            <v>Fornecimento e assentamento de papeleira de louça branca, CELITE ou similar, nas dimensões 15x15cm</v>
          </cell>
          <cell r="E1033" t="str">
            <v>Un</v>
          </cell>
          <cell r="H1033">
            <v>7.31</v>
          </cell>
          <cell r="I1033">
            <v>2.7</v>
          </cell>
          <cell r="K1033">
            <v>12.55</v>
          </cell>
        </row>
        <row r="1034">
          <cell r="C1034" t="str">
            <v>19.07.100</v>
          </cell>
          <cell r="D1034" t="str">
            <v>Fornecimento e assentamento de pia de cozinha com cuba simples de aço inoxidável, MEKAL ou  similar, nas dimensões 0,40x0,34x0,15m, inclusive acessórios correspondentes</v>
          </cell>
          <cell r="E1034" t="str">
            <v>Cj</v>
          </cell>
          <cell r="H1034">
            <v>75.319999999999993</v>
          </cell>
          <cell r="I1034">
            <v>9.9700000000000006</v>
          </cell>
          <cell r="K1034">
            <v>85.289999999999992</v>
          </cell>
        </row>
        <row r="1035">
          <cell r="C1035" t="str">
            <v>19.07.110</v>
          </cell>
          <cell r="D1035" t="str">
            <v>Fornecimento e assentamento de lavanderia pré-fabricada, de concreto, nas dimensões 1,20x0,60x0,90m, inclusive acessórios correspondentes</v>
          </cell>
          <cell r="E1035" t="str">
            <v>Cj</v>
          </cell>
          <cell r="H1035">
            <v>69.900000000000006</v>
          </cell>
          <cell r="I1035">
            <v>9.9700000000000006</v>
          </cell>
          <cell r="K1035">
            <v>79.87</v>
          </cell>
        </row>
        <row r="1036">
          <cell r="C1036" t="str">
            <v>19.07.120</v>
          </cell>
          <cell r="D1036" t="str">
            <v>Fornecimento de caixa d'água elevada de fibro-cimento, com tampa, capacidade para 500 litros, inclusive colocação</v>
          </cell>
          <cell r="E1036" t="str">
            <v>Un</v>
          </cell>
          <cell r="H1036">
            <v>75</v>
          </cell>
          <cell r="I1036">
            <v>18.48</v>
          </cell>
          <cell r="K1036">
            <v>93.48</v>
          </cell>
        </row>
        <row r="1037">
          <cell r="C1037" t="str">
            <v>19.07.140</v>
          </cell>
          <cell r="D1037" t="str">
            <v>Fornecimento de caixa d'água elevada de fibro-cimento, com tampa, capacidade para 1000 litros, inclusive colocação</v>
          </cell>
          <cell r="E1037" t="str">
            <v>Un</v>
          </cell>
          <cell r="H1037">
            <v>150</v>
          </cell>
          <cell r="I1037">
            <v>18.48</v>
          </cell>
          <cell r="K1037">
            <v>168.48</v>
          </cell>
        </row>
        <row r="1038">
          <cell r="C1038" t="str">
            <v>19.07.150</v>
          </cell>
          <cell r="D1038" t="str">
            <v>Fornecimento de Filtro de pressão para parede  SALUS ou similar, inclusive fixação</v>
          </cell>
          <cell r="E1038" t="str">
            <v>Un</v>
          </cell>
          <cell r="H1038">
            <v>32.25</v>
          </cell>
          <cell r="I1038">
            <v>2</v>
          </cell>
          <cell r="K1038">
            <v>34.25</v>
          </cell>
        </row>
        <row r="1039">
          <cell r="C1039" t="str">
            <v>19.07.170</v>
          </cell>
          <cell r="D1039" t="str">
            <v>Fornecimento de ducha manual, Acqua Jet, linha Domani, FABRIMAR ou similar, inclusive fixação</v>
          </cell>
          <cell r="E1039" t="str">
            <v>Un</v>
          </cell>
          <cell r="H1039">
            <v>28.88</v>
          </cell>
          <cell r="I1039">
            <v>1.61</v>
          </cell>
          <cell r="K1039">
            <v>35.69</v>
          </cell>
        </row>
        <row r="1040">
          <cell r="C1040" t="str">
            <v>19.07.180</v>
          </cell>
          <cell r="D1040" t="str">
            <v>Fornecimento de chuveiro com articulação, diâmetro de 1/2", com acabamento cromado, Ref. - C 1991 - FABRIMAR ou similar, inclusive fixação</v>
          </cell>
          <cell r="E1040" t="str">
            <v>Un</v>
          </cell>
          <cell r="H1040">
            <v>36.08</v>
          </cell>
          <cell r="I1040">
            <v>1.61</v>
          </cell>
          <cell r="K1040">
            <v>37.69</v>
          </cell>
        </row>
        <row r="1041">
          <cell r="C1041" t="str">
            <v>19.07.190</v>
          </cell>
          <cell r="D1041" t="str">
            <v>Fornecimento de chuveiro de metal, diâmetro de 1/2", inclusive fixação</v>
          </cell>
          <cell r="E1041" t="str">
            <v>Un</v>
          </cell>
          <cell r="H1041">
            <v>17.48</v>
          </cell>
          <cell r="I1041">
            <v>1.61</v>
          </cell>
          <cell r="K1041">
            <v>19.09</v>
          </cell>
        </row>
        <row r="1042">
          <cell r="C1042" t="str">
            <v>19.07.200</v>
          </cell>
          <cell r="D1042" t="str">
            <v>Fornecimento de chuveiro com haste de plástico, diâmetro 1/2" TIGRE  ou similar, inclusive fixação</v>
          </cell>
          <cell r="E1042" t="str">
            <v>Un</v>
          </cell>
          <cell r="H1042">
            <v>2.68</v>
          </cell>
          <cell r="I1042">
            <v>1.61</v>
          </cell>
          <cell r="K1042">
            <v>4.29</v>
          </cell>
        </row>
        <row r="1043">
          <cell r="C1043" t="str">
            <v>19.07.210</v>
          </cell>
          <cell r="D1043" t="str">
            <v>Fornecimento de caixa de descarga de sobrepor (tubo alto), de plástico (AKROS) ou similar, inclusive fixação e acessórios correspondentes</v>
          </cell>
          <cell r="E1043" t="str">
            <v>Cj</v>
          </cell>
          <cell r="H1043">
            <v>22.43</v>
          </cell>
          <cell r="I1043">
            <v>15.63</v>
          </cell>
          <cell r="K1043">
            <v>38.06</v>
          </cell>
        </row>
        <row r="1044">
          <cell r="C1044" t="str">
            <v>19.07.240</v>
          </cell>
          <cell r="D1044" t="str">
            <v>Fornecimento de válvula de descarga com registro, HYDRA ou similar, inclusive fixação</v>
          </cell>
          <cell r="E1044" t="str">
            <v>Un</v>
          </cell>
          <cell r="H1044">
            <v>76.319999999999993</v>
          </cell>
          <cell r="I1044">
            <v>10.78</v>
          </cell>
          <cell r="K1044">
            <v>87.1</v>
          </cell>
        </row>
        <row r="1045">
          <cell r="C1045" t="str">
            <v>19.07.250</v>
          </cell>
          <cell r="D1045" t="str">
            <v>Fornecimento de válvula de descarga com registro, Docol ou similar, inclusive fixação</v>
          </cell>
          <cell r="E1045" t="str">
            <v>Un</v>
          </cell>
          <cell r="H1045">
            <v>63.52</v>
          </cell>
          <cell r="I1045">
            <v>10.78</v>
          </cell>
          <cell r="K1045">
            <v>74.3</v>
          </cell>
        </row>
        <row r="1046">
          <cell r="C1046" t="str">
            <v>19.07.260</v>
          </cell>
          <cell r="D1046" t="str">
            <v>Fornecimento de torneira de pressão para pia de cozinha e tanque, diâmetro 1/2", linha Domani, Fabrimar ou similar, inclusive fixação</v>
          </cell>
          <cell r="E1046" t="str">
            <v>Un</v>
          </cell>
          <cell r="H1046">
            <v>48.98</v>
          </cell>
          <cell r="I1046">
            <v>1.61</v>
          </cell>
          <cell r="K1046">
            <v>53.41</v>
          </cell>
        </row>
        <row r="1047">
          <cell r="C1047" t="str">
            <v>19.07.270</v>
          </cell>
          <cell r="D1047" t="str">
            <v>Fornecimento de torneira de pressão para pia, com acabamento cromado, diâmetro 1/2", Ref. 1158, JR FABRIMAR ou similar, inclusive fixação</v>
          </cell>
          <cell r="E1047" t="str">
            <v>Un</v>
          </cell>
          <cell r="H1047">
            <v>22.63</v>
          </cell>
          <cell r="I1047">
            <v>1.61</v>
          </cell>
          <cell r="K1047">
            <v>24.24</v>
          </cell>
        </row>
        <row r="1048">
          <cell r="C1048" t="str">
            <v>19.07.275</v>
          </cell>
          <cell r="D1048" t="str">
            <v>Fornecimento de torneira de pressão para pia, com acabamento cromado, diâmetro 1/2", com arejador, Ref. 1158, linha C-33, SIGMA ou similar, inclusive fixação</v>
          </cell>
          <cell r="E1048" t="str">
            <v>Un</v>
          </cell>
          <cell r="H1048">
            <v>13.68</v>
          </cell>
          <cell r="I1048">
            <v>1.61</v>
          </cell>
          <cell r="K1048">
            <v>15.29</v>
          </cell>
        </row>
        <row r="1049">
          <cell r="C1049" t="str">
            <v>19.07.280</v>
          </cell>
          <cell r="D1049" t="str">
            <v>Fornecimento de torneira de pressão para lavatório, com acabamento cromado, diâmetro 1/2", Ref. 1193 C-39 Deca ou similar, inclusive fixação</v>
          </cell>
          <cell r="E1049" t="str">
            <v>Un</v>
          </cell>
          <cell r="H1049">
            <v>39.08</v>
          </cell>
          <cell r="I1049">
            <v>1.61</v>
          </cell>
          <cell r="K1049">
            <v>40.69</v>
          </cell>
        </row>
        <row r="1050">
          <cell r="C1050" t="str">
            <v>19.07.285</v>
          </cell>
          <cell r="D1050" t="str">
            <v>Fornecimento de torneira de pressão para lavatório, com acabamento cromado, diâmetro 1/2", linha Domani, FABRIMAR ou similar, inclusive fixação</v>
          </cell>
          <cell r="E1050" t="str">
            <v>Un</v>
          </cell>
          <cell r="H1050">
            <v>29.08</v>
          </cell>
          <cell r="I1050">
            <v>1.61</v>
          </cell>
          <cell r="K1050">
            <v>46.31</v>
          </cell>
        </row>
        <row r="1051">
          <cell r="C1051" t="str">
            <v>19.07.290</v>
          </cell>
          <cell r="D1051" t="str">
            <v>Fornecimento de torneira de pressão para lavatório, com acabamento cromado, diâmetro 1/2", Ref. 1193, Linha C-33, SIGMA ou similar, inclusive fixação</v>
          </cell>
          <cell r="E1051" t="str">
            <v>Un</v>
          </cell>
          <cell r="H1051">
            <v>15.12</v>
          </cell>
          <cell r="I1051">
            <v>1.61</v>
          </cell>
          <cell r="K1051">
            <v>16.73</v>
          </cell>
        </row>
        <row r="1052">
          <cell r="C1052" t="str">
            <v>19.07.300</v>
          </cell>
          <cell r="D1052" t="str">
            <v>Fornecimento de torneira de pressão para lavanderia, com acabamento cromado, diâmetro 1/2", Ref. 1152, FABRIMAR ou similar, linha Júnior, inclusive fixação</v>
          </cell>
          <cell r="E1052" t="str">
            <v>Un</v>
          </cell>
          <cell r="H1052">
            <v>14.46</v>
          </cell>
          <cell r="I1052">
            <v>1.61</v>
          </cell>
          <cell r="K1052">
            <v>16.07</v>
          </cell>
        </row>
        <row r="1053">
          <cell r="C1053" t="str">
            <v>19.07.310</v>
          </cell>
          <cell r="D1053" t="str">
            <v>Fornecimento de torneira de pressão para lavanderia, com acabamento cromado, diâmetro 1/2", Ref. 1153, Linha C-33, SIGMA ou similar, inclusive fixação</v>
          </cell>
          <cell r="E1053" t="str">
            <v>Un</v>
          </cell>
          <cell r="H1053">
            <v>9.43</v>
          </cell>
          <cell r="I1053">
            <v>1.61</v>
          </cell>
          <cell r="K1053">
            <v>11.04</v>
          </cell>
        </row>
        <row r="1054">
          <cell r="C1054" t="str">
            <v>19.07.320</v>
          </cell>
          <cell r="D1054" t="str">
            <v>Fornecimento de torneira amarela para jardim, diâmetro de 3/4", inclusive fixação</v>
          </cell>
          <cell r="E1054" t="str">
            <v>Un</v>
          </cell>
          <cell r="H1054">
            <v>5.58</v>
          </cell>
          <cell r="I1054">
            <v>1.61</v>
          </cell>
          <cell r="K1054">
            <v>7.19</v>
          </cell>
        </row>
        <row r="1055">
          <cell r="C1055" t="str">
            <v>19.07.340</v>
          </cell>
          <cell r="D1055" t="str">
            <v>Fornecimento de registro de pressão com canopla, acabamento cromado, Ref. 1416, FABRIMAR ou similar, de 1/2", inclusive fixação</v>
          </cell>
          <cell r="E1055" t="str">
            <v>Un</v>
          </cell>
          <cell r="H1055">
            <v>19.36</v>
          </cell>
          <cell r="I1055">
            <v>3.29</v>
          </cell>
          <cell r="K1055">
            <v>22.65</v>
          </cell>
        </row>
        <row r="1056">
          <cell r="C1056" t="str">
            <v>19.07.350</v>
          </cell>
          <cell r="D1056" t="str">
            <v>Fornecimento de registro de pressão com canopla, acabamento cromado, Ref. 1416, Deca 50 ou similar, linha prata, diâmetro de 3/4", inclusive fixação</v>
          </cell>
          <cell r="E1056" t="str">
            <v>Un</v>
          </cell>
          <cell r="H1056">
            <v>23.16</v>
          </cell>
          <cell r="I1056">
            <v>3.29</v>
          </cell>
          <cell r="K1056">
            <v>26.45</v>
          </cell>
        </row>
        <row r="1057">
          <cell r="C1057" t="str">
            <v>19.07.360</v>
          </cell>
          <cell r="D1057" t="str">
            <v>Fornecimento de registro de pressão com canopla, acabamento cromado, Ref. 1416, FABRIMAR ou similar, diâmetro de 3/4", inclusive fixação</v>
          </cell>
          <cell r="E1057" t="str">
            <v>Un</v>
          </cell>
          <cell r="H1057">
            <v>20.61</v>
          </cell>
          <cell r="I1057">
            <v>3.29</v>
          </cell>
          <cell r="K1057">
            <v>23.9</v>
          </cell>
        </row>
        <row r="1058">
          <cell r="C1058" t="str">
            <v>19.07.365</v>
          </cell>
          <cell r="D1058" t="str">
            <v>Fornecimento de registro de gaveta com canopla, acabamento cromado, Ref. 1509, linha Ascot, FABRIMAR ou similar, diâmetro de 1/2", inclusive fixação</v>
          </cell>
          <cell r="E1058" t="str">
            <v>Un</v>
          </cell>
          <cell r="H1058">
            <v>17.59</v>
          </cell>
          <cell r="I1058">
            <v>3.29</v>
          </cell>
          <cell r="K1058">
            <v>20.88</v>
          </cell>
        </row>
        <row r="1059">
          <cell r="C1059" t="str">
            <v>19.07.390</v>
          </cell>
          <cell r="D1059" t="str">
            <v>Fornecimento de registro de gaveta com canopla, acabamento cromado, Ref. 1509 - C39 Deca ou similar, linha prata, diâmetro de 3/4", inclusive fixação</v>
          </cell>
          <cell r="E1059" t="str">
            <v>Un</v>
          </cell>
          <cell r="H1059">
            <v>24.61</v>
          </cell>
          <cell r="I1059">
            <v>3.29</v>
          </cell>
          <cell r="K1059">
            <v>27.9</v>
          </cell>
        </row>
        <row r="1060">
          <cell r="C1060" t="str">
            <v>19.07.410</v>
          </cell>
          <cell r="D1060" t="str">
            <v>Fornecimento de registro de gaveta com canopla, acabamento cromado, Ref. 1509 - C39, Deca ou similar, linha prata, diâmetro de 1", inclusive fixação</v>
          </cell>
          <cell r="E1060" t="str">
            <v>Un</v>
          </cell>
          <cell r="H1060">
            <v>34.380000000000003</v>
          </cell>
          <cell r="I1060">
            <v>3.29</v>
          </cell>
          <cell r="K1060">
            <v>37.67</v>
          </cell>
        </row>
        <row r="1061">
          <cell r="C1061" t="str">
            <v>19.07.420</v>
          </cell>
          <cell r="D1061" t="str">
            <v>Fornecimento de registro de gaveta com canopla, acabamento cromado, Ref. 1509 - C39, Deca ou similar, linha prata, diâmetro de 1  1/4", inclusive fixação</v>
          </cell>
          <cell r="E1061" t="str">
            <v>Un</v>
          </cell>
          <cell r="H1061">
            <v>39.979999999999997</v>
          </cell>
          <cell r="I1061">
            <v>5.12</v>
          </cell>
          <cell r="K1061">
            <v>45.099999999999994</v>
          </cell>
        </row>
        <row r="1062">
          <cell r="C1062" t="str">
            <v>19.07.430</v>
          </cell>
          <cell r="D1062" t="str">
            <v>Fornecimento de registro de gaveta com canopla, acabamento cromado, Ref. 1509 - C39, Deca ou similar, linha prata, diâmetro de 1  1/2", inclusive fixação</v>
          </cell>
          <cell r="E1062" t="str">
            <v>Un</v>
          </cell>
          <cell r="H1062">
            <v>41.62</v>
          </cell>
          <cell r="I1062">
            <v>5.12</v>
          </cell>
          <cell r="K1062">
            <v>46.739999999999995</v>
          </cell>
        </row>
        <row r="1063">
          <cell r="C1063" t="str">
            <v>19.07.440</v>
          </cell>
          <cell r="D1063" t="str">
            <v>Fornecimento de registro de gaveta bruto, Ref. 1502, Deca ou similar, diâmetro de 1/2", inclusive fixação</v>
          </cell>
          <cell r="E1063" t="str">
            <v>Un</v>
          </cell>
          <cell r="H1063">
            <v>7.46</v>
          </cell>
          <cell r="I1063">
            <v>2.91</v>
          </cell>
          <cell r="K1063">
            <v>10.370000000000001</v>
          </cell>
        </row>
        <row r="1064">
          <cell r="C1064" t="str">
            <v>19.07.450</v>
          </cell>
          <cell r="D1064" t="str">
            <v>Fornecimento de registro de gaveta bruto, Ref. 1502, Deca ou similar, diâmetro de 3/4", inclusive fixação</v>
          </cell>
          <cell r="E1064" t="str">
            <v>Un</v>
          </cell>
          <cell r="H1064">
            <v>8.9600000000000009</v>
          </cell>
          <cell r="I1064">
            <v>2.91</v>
          </cell>
          <cell r="K1064">
            <v>11.870000000000001</v>
          </cell>
        </row>
        <row r="1065">
          <cell r="C1065" t="str">
            <v>19.07.460</v>
          </cell>
          <cell r="D1065" t="str">
            <v>Fornecimento de registro de gaveta bruto, Ref. 1502, Deca ou similar, diâmetro de 1", inclusive fixação</v>
          </cell>
          <cell r="E1065" t="str">
            <v>Un</v>
          </cell>
          <cell r="H1065">
            <v>14.34</v>
          </cell>
          <cell r="I1065">
            <v>2.91</v>
          </cell>
          <cell r="K1065">
            <v>17.25</v>
          </cell>
        </row>
        <row r="1066">
          <cell r="C1066" t="str">
            <v>19.07.470</v>
          </cell>
          <cell r="D1066" t="str">
            <v>Fornecimento de registro de gaveta bruto, Ref. 1502, Deca ou similar, diâmetro de 1 1/4", inclusive fixação</v>
          </cell>
          <cell r="E1066" t="str">
            <v>Un</v>
          </cell>
          <cell r="H1066">
            <v>17.579999999999998</v>
          </cell>
          <cell r="I1066">
            <v>4.58</v>
          </cell>
          <cell r="K1066">
            <v>22.159999999999997</v>
          </cell>
        </row>
        <row r="1067">
          <cell r="C1067" t="str">
            <v>19.07.480</v>
          </cell>
          <cell r="D1067" t="str">
            <v>Fornecimento de registro de gaveta bruto, Ref. 1502, Deca ou similar, diâmetro de 1 1/2", inclusive fixação</v>
          </cell>
          <cell r="E1067" t="str">
            <v>Un</v>
          </cell>
          <cell r="H1067">
            <v>21.54</v>
          </cell>
          <cell r="I1067">
            <v>4.58</v>
          </cell>
          <cell r="K1067">
            <v>26.119999999999997</v>
          </cell>
        </row>
        <row r="1068">
          <cell r="C1068" t="str">
            <v>19.07.490</v>
          </cell>
          <cell r="D1068" t="str">
            <v>Fornecimento de registro de gaveta bruto, Ref. 1502, Deca ou similar, diâmetro de 2", inclusive fixação</v>
          </cell>
          <cell r="E1068" t="str">
            <v>Un</v>
          </cell>
          <cell r="H1068">
            <v>32.67</v>
          </cell>
          <cell r="I1068">
            <v>4.58</v>
          </cell>
          <cell r="K1068">
            <v>37.25</v>
          </cell>
        </row>
        <row r="1069">
          <cell r="C1069" t="str">
            <v>19.07.500</v>
          </cell>
          <cell r="D1069" t="str">
            <v>Fornecimento de registro de gaveta bruto, Ref. 1502, Deca ou similar, diâmetro de 2 1/2", inclusive fixação</v>
          </cell>
          <cell r="E1069" t="str">
            <v>Un</v>
          </cell>
          <cell r="H1069">
            <v>76.53</v>
          </cell>
          <cell r="I1069">
            <v>6.2</v>
          </cell>
          <cell r="K1069">
            <v>82.73</v>
          </cell>
        </row>
        <row r="1070">
          <cell r="C1070" t="str">
            <v>19.07.510</v>
          </cell>
          <cell r="D1070" t="str">
            <v>Fornecimento de registro de gaveta bruto, Ref. 1502, Deca ou similar, diâmetro de 3", inclusive fixação</v>
          </cell>
          <cell r="E1070" t="str">
            <v>Un</v>
          </cell>
          <cell r="H1070">
            <v>104.98</v>
          </cell>
          <cell r="I1070">
            <v>6.2</v>
          </cell>
          <cell r="K1070">
            <v>111.18</v>
          </cell>
        </row>
        <row r="1071">
          <cell r="C1071" t="str">
            <v>19.07.520</v>
          </cell>
          <cell r="D1071" t="str">
            <v>Fornecimento de bomba 1/3hp, inclusive acessórios, fixação e instalação</v>
          </cell>
          <cell r="E1071" t="str">
            <v>Cj</v>
          </cell>
          <cell r="H1071">
            <v>154.13999999999999</v>
          </cell>
          <cell r="I1071">
            <v>15.4</v>
          </cell>
          <cell r="K1071">
            <v>169.54</v>
          </cell>
        </row>
        <row r="1072">
          <cell r="C1072" t="str">
            <v>19.07.530</v>
          </cell>
          <cell r="D1072" t="str">
            <v>Fornecimento de válvula de retenção horizontal diâmetro 1", inclusive instalação</v>
          </cell>
          <cell r="E1072" t="str">
            <v>Un</v>
          </cell>
          <cell r="H1072">
            <v>15.78</v>
          </cell>
          <cell r="I1072">
            <v>2.91</v>
          </cell>
          <cell r="K1072">
            <v>18.689999999999998</v>
          </cell>
        </row>
        <row r="1073">
          <cell r="C1073" t="str">
            <v>19.07.540</v>
          </cell>
          <cell r="D1073" t="str">
            <v>Fornecimento de válvula de retenção vertical diâmetro 1", inclusive instalação</v>
          </cell>
          <cell r="E1073" t="str">
            <v>Un</v>
          </cell>
          <cell r="H1073">
            <v>15.78</v>
          </cell>
          <cell r="I1073">
            <v>2.91</v>
          </cell>
          <cell r="K1073">
            <v>18.689999999999998</v>
          </cell>
        </row>
        <row r="1074">
          <cell r="C1074" t="str">
            <v>19.07.550</v>
          </cell>
          <cell r="D1074" t="str">
            <v>Instalação de caixa d'água de fibro-cimento, (capacidade 500L), inclusive fornecimento da mesma, colocação e montagem das tubulações e conexões</v>
          </cell>
          <cell r="E1074" t="str">
            <v>Un</v>
          </cell>
          <cell r="H1074">
            <v>92.36</v>
          </cell>
          <cell r="I1074">
            <v>43.12</v>
          </cell>
          <cell r="K1074">
            <v>135.47999999999999</v>
          </cell>
        </row>
        <row r="1075">
          <cell r="C1075" t="str">
            <v>19.07.560</v>
          </cell>
          <cell r="D1075" t="str">
            <v>Instalação de caixa d'água de fibro-cimento, (capacidade 1000L), inclusive fornecimento da mesma, colocação e montagem das tubulações e conexões</v>
          </cell>
          <cell r="E1075" t="str">
            <v>Un</v>
          </cell>
          <cell r="H1075">
            <v>167.4</v>
          </cell>
          <cell r="I1075">
            <v>43.12</v>
          </cell>
          <cell r="K1075">
            <v>210.52</v>
          </cell>
        </row>
        <row r="1076">
          <cell r="C1076" t="str">
            <v>19.07.570</v>
          </cell>
          <cell r="D1076" t="str">
            <v>Instalação de torneira de bóia diâmetro 3/4", inclusive o fornecimento da mesma</v>
          </cell>
          <cell r="E1076" t="str">
            <v>Un</v>
          </cell>
          <cell r="H1076">
            <v>3.1</v>
          </cell>
          <cell r="I1076">
            <v>0.86</v>
          </cell>
          <cell r="K1076">
            <v>3.96</v>
          </cell>
        </row>
        <row r="1077">
          <cell r="C1077" t="str">
            <v>19.07.580</v>
          </cell>
          <cell r="D1077" t="str">
            <v>Rebaixamento de pena d'água, incluindo complemento de tubulação, conexões, escavação e reaterro</v>
          </cell>
          <cell r="E1077" t="str">
            <v>Un</v>
          </cell>
          <cell r="H1077">
            <v>1.63</v>
          </cell>
          <cell r="I1077">
            <v>10.01</v>
          </cell>
          <cell r="K1077">
            <v>11.64</v>
          </cell>
        </row>
        <row r="1078">
          <cell r="C1078" t="str">
            <v>19.07.590</v>
          </cell>
          <cell r="D1078" t="str">
            <v>Rebaixamento de distribuidor de 110mm, inclusive escavação e reaterro</v>
          </cell>
          <cell r="E1078" t="str">
            <v>m</v>
          </cell>
          <cell r="H1078">
            <v>2.16</v>
          </cell>
          <cell r="I1078">
            <v>2.31</v>
          </cell>
          <cell r="K1078">
            <v>4.4700000000000006</v>
          </cell>
        </row>
        <row r="1079">
          <cell r="C1079" t="str">
            <v>19.07.595</v>
          </cell>
          <cell r="D1079" t="str">
            <v>Instalação das conexões, inclusive complemento de tubulação no caso de rebaixamento de distribuidor de 110mm</v>
          </cell>
          <cell r="E1079" t="str">
            <v>Un</v>
          </cell>
          <cell r="H1079">
            <v>139.35</v>
          </cell>
          <cell r="I1079">
            <v>1.54</v>
          </cell>
          <cell r="K1079">
            <v>140.88999999999999</v>
          </cell>
        </row>
        <row r="1080">
          <cell r="C1080" t="str">
            <v>19.08.010</v>
          </cell>
          <cell r="D1080" t="str">
            <v>Corte e religação de tubulação domiciliar de água, incluindo remanejamento</v>
          </cell>
          <cell r="E1080" t="str">
            <v>Un</v>
          </cell>
          <cell r="H1080">
            <v>3.79</v>
          </cell>
          <cell r="I1080">
            <v>10.78</v>
          </cell>
          <cell r="K1080">
            <v>14.57</v>
          </cell>
        </row>
        <row r="1081">
          <cell r="C1081" t="str">
            <v>19.08.020</v>
          </cell>
          <cell r="D1081" t="str">
            <v>Esgotamento manual de fossa, inclusive transporte do material com carro de mão a uma distância máxima de 30m</v>
          </cell>
          <cell r="E1081" t="str">
            <v>m³</v>
          </cell>
          <cell r="I1081">
            <v>16.399999999999999</v>
          </cell>
          <cell r="K1081">
            <v>16.399999999999999</v>
          </cell>
        </row>
        <row r="1082">
          <cell r="C1082" t="str">
            <v>19.08.030</v>
          </cell>
          <cell r="D1082" t="str">
            <v>Caixa de inspeção com tampa e anéis pré-moldados de concreto armado diâmetro de 0,40m, isenta de carga móvel (modelo 1)</v>
          </cell>
          <cell r="E1082" t="str">
            <v>Un</v>
          </cell>
          <cell r="H1082">
            <v>7.42</v>
          </cell>
          <cell r="I1082">
            <v>14.53</v>
          </cell>
          <cell r="K1082">
            <v>21.95</v>
          </cell>
        </row>
        <row r="1083">
          <cell r="C1083" t="str">
            <v>19.08.040</v>
          </cell>
          <cell r="D1083" t="str">
            <v>Caixa de inspeção com tampa e anéis pré-moldados de concreto armado diâmetro de 0,40m, sujeita a carga móvel (modelo 2)</v>
          </cell>
          <cell r="E1083" t="str">
            <v>Un</v>
          </cell>
          <cell r="H1083">
            <v>11.02</v>
          </cell>
          <cell r="I1083">
            <v>16.809999999999999</v>
          </cell>
          <cell r="K1083">
            <v>27.83</v>
          </cell>
        </row>
        <row r="1084">
          <cell r="C1084" t="str">
            <v>19.08.050</v>
          </cell>
          <cell r="D1084" t="str">
            <v>Caixa de inspeção com tampa e anéis pré-moldados de concreto armado diâmetro de 0,60m, isenta de carga móvel (modelo 3)</v>
          </cell>
          <cell r="E1084" t="str">
            <v>Un</v>
          </cell>
          <cell r="H1084">
            <v>19.690000000000001</v>
          </cell>
          <cell r="I1084">
            <v>26.68</v>
          </cell>
          <cell r="K1084">
            <v>46.370000000000005</v>
          </cell>
        </row>
        <row r="1085">
          <cell r="C1085" t="str">
            <v>19.08.060</v>
          </cell>
          <cell r="D1085" t="str">
            <v>Caixa de inspeção com tampa e anéis pré-moldados de concreto armado diâmetro de 0,60m, sujeita a carga móvel (modelo 4)</v>
          </cell>
          <cell r="E1085" t="str">
            <v>Un</v>
          </cell>
          <cell r="H1085">
            <v>28.9</v>
          </cell>
          <cell r="I1085">
            <v>28.85</v>
          </cell>
          <cell r="K1085">
            <v>57.75</v>
          </cell>
        </row>
        <row r="1086">
          <cell r="C1086" t="str">
            <v>19.08.070</v>
          </cell>
          <cell r="D1086" t="str">
            <v>Colchão de areia, inclusive mão-de-obra de espalhamento e transporte com carro de mão</v>
          </cell>
          <cell r="E1086" t="str">
            <v>m³</v>
          </cell>
          <cell r="H1086">
            <v>24.15</v>
          </cell>
          <cell r="I1086">
            <v>6.24</v>
          </cell>
          <cell r="K1086">
            <v>30.39</v>
          </cell>
        </row>
        <row r="1087">
          <cell r="C1087" t="str">
            <v>20.01.010</v>
          </cell>
          <cell r="D1087" t="str">
            <v>Regularização do subleito, abrangendo escarificação, homogeneização, umedecimento e compactação com espessura de 15cm, teor de compactação a 100 por cento AASHO normal (DNER-ME 47-64)</v>
          </cell>
          <cell r="E1087" t="str">
            <v>m²</v>
          </cell>
          <cell r="F1087">
            <v>0.3</v>
          </cell>
          <cell r="G1087">
            <v>0.05</v>
          </cell>
          <cell r="I1087">
            <v>0.03</v>
          </cell>
          <cell r="K1087">
            <v>0.38</v>
          </cell>
        </row>
        <row r="1088">
          <cell r="C1088" t="str">
            <v>20.01.020</v>
          </cell>
          <cell r="D1088" t="str">
            <v>Execução de reforço do subleito, abrangendo espalhamento, homogeneização, umedecimento e compactação, teor de compactação a 100 por cento AASHO intermediário (DNER-ME-48-64), inclusive fornecimento do material proveniente de jazida (CBR 10 por cento), D.M</v>
          </cell>
          <cell r="E1088" t="str">
            <v>m³</v>
          </cell>
          <cell r="F1088">
            <v>1.62</v>
          </cell>
          <cell r="G1088">
            <v>0.09</v>
          </cell>
          <cell r="H1088">
            <v>1.52</v>
          </cell>
          <cell r="I1088">
            <v>0.11</v>
          </cell>
          <cell r="J1088">
            <v>5.07</v>
          </cell>
          <cell r="K1088">
            <v>8.41</v>
          </cell>
        </row>
        <row r="1089">
          <cell r="C1089" t="str">
            <v>20.02.010</v>
          </cell>
          <cell r="D1089" t="str">
            <v xml:space="preserve">Execução de sub-base estabilizada granulometricamente abrangendo espalhamento, homogeneização, umedecimento e compactação com espessura de 12,0cm, teor de compactação a 100 por cento AASHO intermediário (DNER-ME-48-64), inclusive fornecimento do material </v>
          </cell>
          <cell r="E1089" t="str">
            <v>m²</v>
          </cell>
          <cell r="F1089">
            <v>0.6</v>
          </cell>
          <cell r="G1089">
            <v>0.09</v>
          </cell>
          <cell r="H1089">
            <v>0.19</v>
          </cell>
          <cell r="I1089">
            <v>7.0000000000000007E-2</v>
          </cell>
          <cell r="J1089">
            <v>0.62</v>
          </cell>
          <cell r="K1089">
            <v>1.5699999999999998</v>
          </cell>
        </row>
        <row r="1090">
          <cell r="C1090" t="str">
            <v>20.02.020</v>
          </cell>
          <cell r="D1090" t="str">
            <v xml:space="preserve">Execução de sub-base estabilizada granulometricamente abrangendo espalhamento, homogeneização, umedecimento e compactação com espessura de 15,0cm, teor de compactação a 100 por cento AASHO intermediário (DNER-ME-48-64), inclusive fornecimento do material </v>
          </cell>
          <cell r="E1090" t="str">
            <v>m²</v>
          </cell>
          <cell r="F1090">
            <v>0.62</v>
          </cell>
          <cell r="G1090">
            <v>0.09</v>
          </cell>
          <cell r="H1090">
            <v>0.24</v>
          </cell>
          <cell r="I1090">
            <v>7.0000000000000007E-2</v>
          </cell>
          <cell r="J1090">
            <v>0.78</v>
          </cell>
          <cell r="K1090">
            <v>1.8000000000000003</v>
          </cell>
        </row>
        <row r="1091">
          <cell r="C1091" t="str">
            <v>20.02.030</v>
          </cell>
          <cell r="D1091" t="str">
            <v xml:space="preserve">Execução de sub-base estabilizada granulometricamente abrangendo espalhamento, homogeneização, umedecimento e compactação com espessura de 20,0cm, teor de compactação a 100 por cento AASHO intermediário (DNER-ME-48-64), inclusive fornecimento do material </v>
          </cell>
          <cell r="E1091" t="str">
            <v>m²</v>
          </cell>
          <cell r="F1091">
            <v>0.63</v>
          </cell>
          <cell r="G1091">
            <v>0.09</v>
          </cell>
          <cell r="H1091">
            <v>0.32</v>
          </cell>
          <cell r="I1091">
            <v>7.0000000000000007E-2</v>
          </cell>
          <cell r="J1091">
            <v>1.05</v>
          </cell>
          <cell r="K1091">
            <v>2.16</v>
          </cell>
        </row>
        <row r="1092">
          <cell r="C1092" t="str">
            <v>20.02.040</v>
          </cell>
          <cell r="D1092" t="str">
            <v>Execução de sub-base estabilizada granulometricamente abrangendo espalhamento, homogeneização, umedecimento e compactação, teor de compactação a 100 por cento AASHO intermediário (DNER-ME-48-64), inclusive fornecimento do material proveniente de jazida (C</v>
          </cell>
          <cell r="E1092" t="str">
            <v>m³</v>
          </cell>
          <cell r="F1092">
            <v>1.3</v>
          </cell>
          <cell r="G1092">
            <v>0.19</v>
          </cell>
          <cell r="H1092">
            <v>1.58</v>
          </cell>
          <cell r="I1092">
            <v>0.15</v>
          </cell>
          <cell r="J1092">
            <v>5.26</v>
          </cell>
          <cell r="K1092">
            <v>8.48</v>
          </cell>
        </row>
        <row r="1093">
          <cell r="C1093" t="str">
            <v>20.02.050</v>
          </cell>
          <cell r="D1093" t="str">
            <v>Execução de sub-base ou base com aproveitamento do material existente (CBR 20 por cento), umedecimento e compactação com espessura de 20,0cm, teor de compactação a 100 por cento AASHO intermediário (DNER-ME-48-64)</v>
          </cell>
          <cell r="E1093" t="str">
            <v>m²</v>
          </cell>
          <cell r="F1093">
            <v>0.35</v>
          </cell>
          <cell r="G1093">
            <v>0.05</v>
          </cell>
          <cell r="I1093">
            <v>0.04</v>
          </cell>
          <cell r="K1093">
            <v>0.43999999999999995</v>
          </cell>
        </row>
        <row r="1094">
          <cell r="C1094" t="str">
            <v>20.03.010</v>
          </cell>
          <cell r="D1094" t="str">
            <v>Execução de base de macadame betuminoso, inclusive, fornecimento do material</v>
          </cell>
          <cell r="E1094" t="str">
            <v>m³</v>
          </cell>
          <cell r="F1094">
            <v>11.18</v>
          </cell>
          <cell r="H1094">
            <v>83.2</v>
          </cell>
          <cell r="I1094">
            <v>6.93</v>
          </cell>
          <cell r="K1094">
            <v>101.31</v>
          </cell>
        </row>
        <row r="1095">
          <cell r="C1095" t="str">
            <v>20.03.020</v>
          </cell>
          <cell r="D1095" t="str">
            <v>Execução de base de macadame hidráulico com espessura de 0,10m, inclusive fornecimento do material</v>
          </cell>
          <cell r="E1095" t="str">
            <v>m²</v>
          </cell>
          <cell r="F1095">
            <v>0.33</v>
          </cell>
          <cell r="H1095">
            <v>3.93</v>
          </cell>
          <cell r="I1095">
            <v>0.88</v>
          </cell>
          <cell r="K1095">
            <v>5.1400000000000006</v>
          </cell>
        </row>
        <row r="1096">
          <cell r="C1096" t="str">
            <v>20.03.030</v>
          </cell>
          <cell r="D1096" t="str">
            <v>Execução de base de macadame hidráulico com espessura de 0,12m, inclusive fornecimento do material</v>
          </cell>
          <cell r="E1096" t="str">
            <v>m²</v>
          </cell>
          <cell r="F1096">
            <v>0.38</v>
          </cell>
          <cell r="H1096">
            <v>4.71</v>
          </cell>
          <cell r="I1096">
            <v>1.05</v>
          </cell>
          <cell r="K1096">
            <v>6.14</v>
          </cell>
        </row>
        <row r="1097">
          <cell r="C1097" t="str">
            <v>20.03.040</v>
          </cell>
          <cell r="D1097" t="str">
            <v>Execução de base de macadame hidráulico com espessura de 0,15m, inclusive fornecimento do material</v>
          </cell>
          <cell r="E1097" t="str">
            <v>m²</v>
          </cell>
          <cell r="F1097">
            <v>0.48</v>
          </cell>
          <cell r="H1097">
            <v>5.89</v>
          </cell>
          <cell r="I1097">
            <v>1.32</v>
          </cell>
          <cell r="K1097">
            <v>7.6899999999999995</v>
          </cell>
        </row>
        <row r="1098">
          <cell r="C1098" t="str">
            <v>20.03.050</v>
          </cell>
          <cell r="D1098" t="str">
            <v>Execução de base de macadame hidráulico com espessura de 0,20m, inclusive fornecimento do material</v>
          </cell>
          <cell r="E1098" t="str">
            <v>m²</v>
          </cell>
          <cell r="F1098">
            <v>0.65</v>
          </cell>
          <cell r="H1098">
            <v>7.85</v>
          </cell>
          <cell r="I1098">
            <v>1.76</v>
          </cell>
          <cell r="K1098">
            <v>10.26</v>
          </cell>
        </row>
        <row r="1099">
          <cell r="C1099" t="str">
            <v>20.03.060</v>
          </cell>
          <cell r="D1099" t="str">
            <v>Execução de base de macadame hidráulico, inclusive fornecimento do material</v>
          </cell>
          <cell r="E1099" t="str">
            <v>m³</v>
          </cell>
          <cell r="F1099">
            <v>3.23</v>
          </cell>
          <cell r="H1099">
            <v>39.25</v>
          </cell>
          <cell r="I1099">
            <v>8.7799999999999994</v>
          </cell>
          <cell r="K1099">
            <v>51.26</v>
          </cell>
        </row>
        <row r="1100">
          <cell r="C1100" t="str">
            <v>20.03.070</v>
          </cell>
          <cell r="D1100" t="str">
            <v>Execução de base de macadame vibrado a seco com espessura de 0,10m, inclusive fornecimento do material</v>
          </cell>
          <cell r="E1100" t="str">
            <v>m²</v>
          </cell>
          <cell r="F1100">
            <v>0.18</v>
          </cell>
          <cell r="H1100">
            <v>3.93</v>
          </cell>
          <cell r="I1100">
            <v>0.88</v>
          </cell>
          <cell r="K1100">
            <v>4.99</v>
          </cell>
        </row>
        <row r="1101">
          <cell r="C1101" t="str">
            <v>20.03.080</v>
          </cell>
          <cell r="D1101" t="str">
            <v>Execução de base de macadame vibrado a seco com espessura de 0,12m, inclusive fornecimento do material</v>
          </cell>
          <cell r="E1101" t="str">
            <v>m²</v>
          </cell>
          <cell r="F1101">
            <v>0.22</v>
          </cell>
          <cell r="H1101">
            <v>4.71</v>
          </cell>
          <cell r="I1101">
            <v>1.05</v>
          </cell>
          <cell r="K1101">
            <v>5.9799999999999995</v>
          </cell>
        </row>
        <row r="1102">
          <cell r="C1102" t="str">
            <v>20.03.090</v>
          </cell>
          <cell r="D1102" t="str">
            <v>Execução de base de macadame vibrado a seco com espessura de 0,15m, inclusive fornecimento do material</v>
          </cell>
          <cell r="E1102" t="str">
            <v>m²</v>
          </cell>
          <cell r="F1102">
            <v>0.28000000000000003</v>
          </cell>
          <cell r="H1102">
            <v>5.89</v>
          </cell>
          <cell r="I1102">
            <v>1.32</v>
          </cell>
          <cell r="K1102">
            <v>7.49</v>
          </cell>
        </row>
        <row r="1103">
          <cell r="C1103" t="str">
            <v>20.03.100</v>
          </cell>
          <cell r="D1103" t="str">
            <v>Execução de base de macadame vibrado a seco com espessura de 0,20m, inclusive fornecimento do material</v>
          </cell>
          <cell r="E1103" t="str">
            <v>m²</v>
          </cell>
          <cell r="F1103">
            <v>0.37</v>
          </cell>
          <cell r="H1103">
            <v>7.85</v>
          </cell>
          <cell r="I1103">
            <v>1.76</v>
          </cell>
          <cell r="K1103">
            <v>9.9799999999999986</v>
          </cell>
        </row>
        <row r="1104">
          <cell r="C1104" t="str">
            <v>20.03.110</v>
          </cell>
          <cell r="D1104" t="str">
            <v>Execução de base de macadame vibrado a seco, inclusive fornecimento do material</v>
          </cell>
          <cell r="E1104" t="str">
            <v>m³</v>
          </cell>
          <cell r="F1104">
            <v>1.84</v>
          </cell>
          <cell r="H1104">
            <v>39.25</v>
          </cell>
          <cell r="I1104">
            <v>8.7799999999999994</v>
          </cell>
          <cell r="K1104">
            <v>49.870000000000005</v>
          </cell>
        </row>
        <row r="1105">
          <cell r="C1105" t="str">
            <v>20.03.120</v>
          </cell>
          <cell r="D1105" t="str">
            <v>Execução de base de solo melhorado com cimento com mistura na pista, com 4 por cento em peso de cimento, inclusive fornecimento do material</v>
          </cell>
          <cell r="E1105" t="str">
            <v>m³</v>
          </cell>
          <cell r="F1105">
            <v>1.72</v>
          </cell>
          <cell r="G1105">
            <v>0.37</v>
          </cell>
          <cell r="H1105">
            <v>17.420000000000002</v>
          </cell>
          <cell r="I1105">
            <v>4</v>
          </cell>
          <cell r="J1105">
            <v>4.87</v>
          </cell>
          <cell r="K1105">
            <v>28.380000000000003</v>
          </cell>
        </row>
        <row r="1106">
          <cell r="C1106" t="str">
            <v>20.03.130</v>
          </cell>
          <cell r="D1106" t="str">
            <v>Execução de base de solo com cimento com mistura na pista, com 6 por cento em peso de cimento, inclusive fornecimento do material</v>
          </cell>
          <cell r="E1106" t="str">
            <v>m³</v>
          </cell>
          <cell r="F1106">
            <v>1.86</v>
          </cell>
          <cell r="G1106">
            <v>0.55000000000000004</v>
          </cell>
          <cell r="H1106">
            <v>26.16</v>
          </cell>
          <cell r="I1106">
            <v>0.35</v>
          </cell>
          <cell r="J1106">
            <v>4.87</v>
          </cell>
          <cell r="K1106">
            <v>33.79</v>
          </cell>
        </row>
        <row r="1107">
          <cell r="C1107" t="str">
            <v>20.03.140</v>
          </cell>
          <cell r="D1107" t="str">
            <v>Execução de base de solo cimento com mistura na pista, com 8 por cento em peso de cimento, inclusive fornecimento do material</v>
          </cell>
          <cell r="E1107" t="str">
            <v>m³</v>
          </cell>
          <cell r="F1107">
            <v>1.86</v>
          </cell>
          <cell r="G1107">
            <v>0.55000000000000004</v>
          </cell>
          <cell r="H1107">
            <v>33.76</v>
          </cell>
          <cell r="I1107">
            <v>0.35</v>
          </cell>
          <cell r="J1107">
            <v>4.87</v>
          </cell>
          <cell r="K1107">
            <v>41.389999999999993</v>
          </cell>
        </row>
        <row r="1108">
          <cell r="C1108" t="str">
            <v>20.03.150</v>
          </cell>
          <cell r="D1108" t="str">
            <v>Execução de base de solo brita 25 com 25 por cento de pedra em peso, inclusive fornecimento do material</v>
          </cell>
          <cell r="E1108" t="str">
            <v>m³</v>
          </cell>
          <cell r="F1108">
            <v>2.34</v>
          </cell>
          <cell r="G1108">
            <v>0.28000000000000003</v>
          </cell>
          <cell r="H1108">
            <v>10.38</v>
          </cell>
          <cell r="I1108">
            <v>0.5</v>
          </cell>
          <cell r="J1108">
            <v>4.25</v>
          </cell>
          <cell r="K1108">
            <v>17.75</v>
          </cell>
        </row>
        <row r="1109">
          <cell r="C1109" t="str">
            <v>20.03.160</v>
          </cell>
          <cell r="D1109" t="str">
            <v>Execução de base de solo brita 25 com 35 por cento de pedra em peso, inclusive fornecimento do material</v>
          </cell>
          <cell r="E1109" t="str">
            <v>m³</v>
          </cell>
          <cell r="F1109">
            <v>2.33</v>
          </cell>
          <cell r="G1109">
            <v>0.28999999999999998</v>
          </cell>
          <cell r="H1109">
            <v>13.84</v>
          </cell>
          <cell r="I1109">
            <v>0.5</v>
          </cell>
          <cell r="J1109">
            <v>3.66</v>
          </cell>
          <cell r="K1109">
            <v>20.619999999999997</v>
          </cell>
        </row>
        <row r="1110">
          <cell r="C1110" t="str">
            <v>20.03.170</v>
          </cell>
          <cell r="D1110" t="str">
            <v>Execução de base de solo brita 25 com 50 por cento de pedra em peso, inclusive fornecimento do material</v>
          </cell>
          <cell r="E1110" t="str">
            <v>m³</v>
          </cell>
          <cell r="F1110">
            <v>2.33</v>
          </cell>
          <cell r="G1110">
            <v>0.28999999999999998</v>
          </cell>
          <cell r="H1110">
            <v>19.05</v>
          </cell>
          <cell r="I1110">
            <v>0.5</v>
          </cell>
          <cell r="J1110">
            <v>2.84</v>
          </cell>
          <cell r="K1110">
            <v>25.009999999999998</v>
          </cell>
        </row>
        <row r="1111">
          <cell r="C1111" t="str">
            <v>20.04.010</v>
          </cell>
          <cell r="D1111" t="str">
            <v>Imprimação mecânica com CM-30, taxa 1,2L/m²</v>
          </cell>
          <cell r="E1111" t="str">
            <v>m²</v>
          </cell>
          <cell r="F1111">
            <v>0.22</v>
          </cell>
          <cell r="H1111">
            <v>0.83</v>
          </cell>
          <cell r="I1111">
            <v>7.0000000000000007E-2</v>
          </cell>
          <cell r="K1111">
            <v>1.1199999999999999</v>
          </cell>
        </row>
        <row r="1112">
          <cell r="C1112" t="str">
            <v>20.04.020</v>
          </cell>
          <cell r="D1112" t="str">
            <v>Imprimação manual (mão de obra)</v>
          </cell>
          <cell r="E1112" t="str">
            <v>m²</v>
          </cell>
          <cell r="I1112">
            <v>0.46</v>
          </cell>
          <cell r="K1112">
            <v>0.46</v>
          </cell>
        </row>
        <row r="1113">
          <cell r="C1113" t="str">
            <v>20.04.030</v>
          </cell>
          <cell r="D1113" t="str">
            <v>Imprimação manual (mão de obra) - serviço noturno</v>
          </cell>
          <cell r="E1113" t="str">
            <v>m²</v>
          </cell>
          <cell r="I1113">
            <v>0.55000000000000004</v>
          </cell>
          <cell r="K1113">
            <v>0.55000000000000004</v>
          </cell>
        </row>
        <row r="1114">
          <cell r="C1114" t="str">
            <v>20.04.040</v>
          </cell>
          <cell r="D1114" t="str">
            <v>Pintura asfáltica com aplicação manual, emulsão catiônica RR-1C, taxa 0,5L/m²</v>
          </cell>
          <cell r="E1114" t="str">
            <v>m²</v>
          </cell>
          <cell r="H1114">
            <v>0.25</v>
          </cell>
          <cell r="I1114">
            <v>0.46</v>
          </cell>
          <cell r="K1114">
            <v>0.71</v>
          </cell>
        </row>
        <row r="1115">
          <cell r="C1115" t="str">
            <v>20.04.050</v>
          </cell>
          <cell r="D1115" t="str">
            <v>Pintura asfáltica com emulsão catiônica, RR-1C, taxa 0,5L/m² - serviço noturno</v>
          </cell>
          <cell r="E1115" t="str">
            <v>m²</v>
          </cell>
          <cell r="H1115">
            <v>0.25</v>
          </cell>
          <cell r="I1115">
            <v>0.55000000000000004</v>
          </cell>
          <cell r="K1115">
            <v>0.8</v>
          </cell>
        </row>
        <row r="1116">
          <cell r="C1116" t="str">
            <v>20.04.060</v>
          </cell>
          <cell r="D1116" t="str">
            <v>Pintura asfáltica com aplicação mecânica, com emulsão catiônica  RR-1C, taxa 0,5L/m²</v>
          </cell>
          <cell r="E1116" t="str">
            <v>m²</v>
          </cell>
          <cell r="F1116">
            <v>0.22</v>
          </cell>
          <cell r="H1116">
            <v>0.25</v>
          </cell>
          <cell r="I1116">
            <v>7.0000000000000007E-2</v>
          </cell>
          <cell r="K1116">
            <v>0.54</v>
          </cell>
        </row>
        <row r="1117">
          <cell r="C1117" t="str">
            <v>20.05.010</v>
          </cell>
          <cell r="D1117" t="str">
            <v>Fabricação de pré-misturado à frio grosso com 6,5% de emulsão (produção compactada)</v>
          </cell>
          <cell r="E1117" t="str">
            <v>m³</v>
          </cell>
          <cell r="H1117">
            <v>119.55</v>
          </cell>
          <cell r="I1117">
            <v>11.7</v>
          </cell>
          <cell r="K1117">
            <v>131.25</v>
          </cell>
        </row>
        <row r="1118">
          <cell r="C1118" t="str">
            <v>20.05.015</v>
          </cell>
          <cell r="D1118" t="str">
            <v>Fabricação de pré-misturado à frio grosso para camada de base (Binder) com 7,0% de emulsão (produção compactada)</v>
          </cell>
          <cell r="E1118" t="str">
            <v>m³</v>
          </cell>
          <cell r="H1118">
            <v>126.03</v>
          </cell>
          <cell r="I1118">
            <v>11.7</v>
          </cell>
          <cell r="K1118">
            <v>137.72999999999999</v>
          </cell>
        </row>
        <row r="1119">
          <cell r="C1119" t="str">
            <v>20.05.020</v>
          </cell>
          <cell r="D1119" t="str">
            <v>Fabricação de pré-misturado à frio fino para camada de rolamento com 7,0% de emulsão (produção compactada)</v>
          </cell>
          <cell r="E1119" t="str">
            <v>m³</v>
          </cell>
          <cell r="H1119">
            <v>125.88</v>
          </cell>
          <cell r="I1119">
            <v>11.7</v>
          </cell>
          <cell r="K1119">
            <v>137.57999999999998</v>
          </cell>
        </row>
        <row r="1120">
          <cell r="C1120" t="str">
            <v>20.05.025</v>
          </cell>
          <cell r="D1120" t="str">
            <v>Fabricação de pré-misturado à frio fino para camada de rolamento com 7,5% de emulsão (produção compactada)</v>
          </cell>
          <cell r="E1120" t="str">
            <v>m³</v>
          </cell>
          <cell r="H1120">
            <v>132.97</v>
          </cell>
          <cell r="I1120">
            <v>11.7</v>
          </cell>
          <cell r="K1120">
            <v>144.66999999999999</v>
          </cell>
        </row>
        <row r="1121">
          <cell r="C1121" t="str">
            <v>20.05.030</v>
          </cell>
          <cell r="D1121" t="str">
            <v>Carga ou descarga manual de pré-misturado à frio fino ou grosso (curado)</v>
          </cell>
          <cell r="E1121" t="str">
            <v>m³</v>
          </cell>
          <cell r="I1121">
            <v>2.34</v>
          </cell>
          <cell r="K1121">
            <v>2.34</v>
          </cell>
        </row>
        <row r="1122">
          <cell r="C1122" t="str">
            <v>20.05.040</v>
          </cell>
          <cell r="D1122" t="str">
            <v>Carga ou descarga manual de pré-misturado à frio fino ou grosso (curado) - serviço noturno</v>
          </cell>
          <cell r="E1122" t="str">
            <v>m³</v>
          </cell>
          <cell r="I1122">
            <v>2.81</v>
          </cell>
          <cell r="K1122">
            <v>2.81</v>
          </cell>
        </row>
        <row r="1123">
          <cell r="C1123" t="str">
            <v>20.05.050</v>
          </cell>
          <cell r="D1123" t="str">
            <v>Transporte de pré-misturado à frio fino ou grosso, no caso de reposição (caminhão acompanhando a turma), D.M.T. 24km</v>
          </cell>
          <cell r="E1123" t="str">
            <v>m³</v>
          </cell>
          <cell r="G1123">
            <v>15.84</v>
          </cell>
          <cell r="J1123">
            <v>7.28</v>
          </cell>
          <cell r="K1123">
            <v>23.12</v>
          </cell>
        </row>
        <row r="1124">
          <cell r="C1124" t="str">
            <v>20.05.060</v>
          </cell>
          <cell r="D1124" t="str">
            <v>Transporte de pré-misturado à frio fino ou grosso, no caso de reposição (caminhão acompanhando a turma), serviço noturno, D.M.T. 24km</v>
          </cell>
          <cell r="E1124" t="str">
            <v>m³</v>
          </cell>
          <cell r="G1124">
            <v>16.8</v>
          </cell>
          <cell r="J1124">
            <v>7.43</v>
          </cell>
          <cell r="K1124">
            <v>24.23</v>
          </cell>
        </row>
        <row r="1125">
          <cell r="C1125" t="str">
            <v>20.05.070</v>
          </cell>
          <cell r="D1125" t="str">
            <v>Espalhamento e compactação de pré-misturado à frio fino ou grosso</v>
          </cell>
          <cell r="E1125" t="str">
            <v>m³</v>
          </cell>
          <cell r="F1125">
            <v>0.69</v>
          </cell>
          <cell r="I1125">
            <v>0.23</v>
          </cell>
          <cell r="K1125">
            <v>0.91999999999999993</v>
          </cell>
        </row>
        <row r="1126">
          <cell r="C1126" t="str">
            <v>20.05.080</v>
          </cell>
          <cell r="D1126" t="str">
            <v>Espalhamento e compactação de pré-misturado à frio fino ou grosso, no caso de reposição (tapa buraco)</v>
          </cell>
          <cell r="E1126" t="str">
            <v>m³</v>
          </cell>
          <cell r="F1126">
            <v>0.5</v>
          </cell>
          <cell r="G1126">
            <v>1.2</v>
          </cell>
          <cell r="I1126">
            <v>1.27</v>
          </cell>
          <cell r="K1126">
            <v>2.9699999999999998</v>
          </cell>
        </row>
        <row r="1127">
          <cell r="C1127" t="str">
            <v>20.05.090</v>
          </cell>
          <cell r="D1127" t="str">
            <v>Espalhamento e compactação de pré-misturado à frio fino ou grosso, no caso de reposição (tapa buraco) - serviço noturno</v>
          </cell>
          <cell r="E1127" t="str">
            <v>m³</v>
          </cell>
          <cell r="F1127">
            <v>0.5</v>
          </cell>
          <cell r="G1127">
            <v>1.2</v>
          </cell>
          <cell r="I1127">
            <v>1.52</v>
          </cell>
          <cell r="K1127">
            <v>3.2199999999999998</v>
          </cell>
        </row>
        <row r="1128">
          <cell r="C1128" t="str">
            <v>20.05.100</v>
          </cell>
          <cell r="D1128" t="str">
            <v>Escarificação de pavimentação asfáltica</v>
          </cell>
          <cell r="E1128" t="str">
            <v>m²</v>
          </cell>
          <cell r="I1128">
            <v>2.0299999999999998</v>
          </cell>
          <cell r="K1128">
            <v>2.0299999999999998</v>
          </cell>
        </row>
        <row r="1129">
          <cell r="C1129" t="str">
            <v>20.05.110</v>
          </cell>
          <cell r="D1129" t="str">
            <v>Escarificação de pavimentação asfáltica - serviço noturno</v>
          </cell>
          <cell r="E1129" t="str">
            <v>m²</v>
          </cell>
          <cell r="I1129">
            <v>2.4</v>
          </cell>
          <cell r="K1129">
            <v>2.4</v>
          </cell>
        </row>
        <row r="1130">
          <cell r="C1130" t="str">
            <v>20.05.120</v>
          </cell>
          <cell r="D1130" t="str">
            <v>Concreto betuminoso usinado a quente, para camada de rolamento, 6,0% de CAP em média, inclusive aplicação e compactação</v>
          </cell>
          <cell r="E1130" t="str">
            <v>m³</v>
          </cell>
          <cell r="F1130">
            <v>28.59</v>
          </cell>
          <cell r="H1130">
            <v>130.63999999999999</v>
          </cell>
          <cell r="I1130">
            <v>2.89</v>
          </cell>
          <cell r="J1130">
            <v>19.79</v>
          </cell>
          <cell r="K1130">
            <v>181.91</v>
          </cell>
        </row>
        <row r="1131">
          <cell r="C1131" t="str">
            <v>20.05.130</v>
          </cell>
          <cell r="D1131" t="str">
            <v>Tratamento superficial duplo com 0,025m de espessura</v>
          </cell>
          <cell r="E1131" t="str">
            <v>m²</v>
          </cell>
          <cell r="F1131">
            <v>0.19</v>
          </cell>
          <cell r="G1131">
            <v>0.03</v>
          </cell>
          <cell r="H1131">
            <v>1.96</v>
          </cell>
          <cell r="I1131">
            <v>7.0000000000000007E-2</v>
          </cell>
          <cell r="K1131">
            <v>2.2499999999999996</v>
          </cell>
        </row>
        <row r="1132">
          <cell r="C1132" t="str">
            <v>20.05.140</v>
          </cell>
          <cell r="D1132" t="str">
            <v>Fornecimento de emulsão asfáltica catiônica RR-1C</v>
          </cell>
          <cell r="E1132" t="str">
            <v>L</v>
          </cell>
          <cell r="H1132">
            <v>0.49</v>
          </cell>
          <cell r="K1132">
            <v>0.49</v>
          </cell>
        </row>
        <row r="1133">
          <cell r="C1133" t="str">
            <v>20.05.150</v>
          </cell>
          <cell r="D1133" t="str">
            <v>Concreto betuminoso usinado a quente, para camada de ligação ou regularização (Binder), 4,5% de CAP no mínimo, inclusive aplicação e compactação</v>
          </cell>
          <cell r="E1133" t="str">
            <v>m³</v>
          </cell>
          <cell r="F1133">
            <v>32.630000000000003</v>
          </cell>
          <cell r="H1133">
            <v>89.97</v>
          </cell>
          <cell r="I1133">
            <v>3.08</v>
          </cell>
          <cell r="K1133">
            <v>125.68</v>
          </cell>
        </row>
        <row r="1134">
          <cell r="C1134" t="str">
            <v>20.05.160</v>
          </cell>
          <cell r="D1134" t="str">
            <v>Fornecimento e aplicação de lama asfaltica</v>
          </cell>
          <cell r="E1134" t="str">
            <v>m²</v>
          </cell>
          <cell r="F1134">
            <v>0.26</v>
          </cell>
          <cell r="H1134">
            <v>1.42</v>
          </cell>
          <cell r="I1134">
            <v>0.04</v>
          </cell>
          <cell r="K1134">
            <v>1.72</v>
          </cell>
        </row>
        <row r="1135">
          <cell r="C1135" t="str">
            <v>20.06.010</v>
          </cell>
          <cell r="D1135" t="str">
            <v>Pavimento em concreto de cimento Portland de Fck 33 Mpa, com execução mecanizada (vibro acabadora), inclusive colchão de areia (5,0cm), aço, cura e preenchimento de juntas com selante à base de asfalto</v>
          </cell>
          <cell r="E1135" t="str">
            <v>m³</v>
          </cell>
          <cell r="F1135">
            <v>5.44</v>
          </cell>
          <cell r="G1135">
            <v>1.53</v>
          </cell>
          <cell r="H1135">
            <v>126.53</v>
          </cell>
          <cell r="I1135">
            <v>3.32</v>
          </cell>
          <cell r="J1135">
            <v>3.34</v>
          </cell>
          <cell r="K1135">
            <v>140.16</v>
          </cell>
        </row>
        <row r="1136">
          <cell r="C1136" t="str">
            <v>20.06.020</v>
          </cell>
          <cell r="D1136" t="str">
            <v>Pavimento em concreto de cimento Portland de Fck 33 Mpa, com execução manual inclusive colchão de areia (5,0cm), aço, cura e preenchimento de juntas com selante à base de asfalto</v>
          </cell>
          <cell r="E1136" t="str">
            <v>m³</v>
          </cell>
          <cell r="F1136">
            <v>0.51</v>
          </cell>
          <cell r="H1136">
            <v>126.53</v>
          </cell>
          <cell r="I1136">
            <v>48.35</v>
          </cell>
          <cell r="K1136">
            <v>175.39</v>
          </cell>
        </row>
        <row r="1137">
          <cell r="C1137" t="str">
            <v>20.06.030</v>
          </cell>
          <cell r="D1137" t="str">
            <v>Pavimento em concreto de cimento Portland de Fck 33 Mpa, para reconstrução de placas, inclusive colchão de areia (5,0cm), cura e preenchimento de juntas com selante à base de asfalto</v>
          </cell>
          <cell r="E1137" t="str">
            <v>m³</v>
          </cell>
          <cell r="F1137">
            <v>0.93</v>
          </cell>
          <cell r="H1137">
            <v>124.87</v>
          </cell>
          <cell r="I1137">
            <v>52.23</v>
          </cell>
          <cell r="K1137">
            <v>178.03</v>
          </cell>
        </row>
        <row r="1138">
          <cell r="C1138" t="str">
            <v>20.06.040</v>
          </cell>
          <cell r="D1138" t="str">
            <v>Pavimento em concreto de cimento Portland de Fck 33 Mpa, para reconstrução de placas, utilizando-se concreto pré-misturado, em usina, inclusive colchão de areia (5,0cm), cura e preenchimento de juntas com selante à base de asfalto</v>
          </cell>
          <cell r="E1138" t="str">
            <v>m³</v>
          </cell>
          <cell r="F1138">
            <v>0.97</v>
          </cell>
          <cell r="H1138">
            <v>145.30000000000001</v>
          </cell>
          <cell r="I1138">
            <v>14.13</v>
          </cell>
          <cell r="K1138">
            <v>160.4</v>
          </cell>
        </row>
        <row r="1139">
          <cell r="C1139" t="str">
            <v>20.06.070</v>
          </cell>
          <cell r="D1139" t="str">
            <v>Preenchimento de juntas de placas de concreto com mastique asfáltico, inclusive peneiramento da areia e limpeza das juntas com jato de ar de alta pressão (serviço diurno)</v>
          </cell>
          <cell r="E1139" t="str">
            <v>m</v>
          </cell>
          <cell r="F1139">
            <v>0.18</v>
          </cell>
          <cell r="G1139">
            <v>0.01</v>
          </cell>
          <cell r="H1139">
            <v>0.17</v>
          </cell>
          <cell r="I1139">
            <v>0.35</v>
          </cell>
          <cell r="K1139">
            <v>0.71</v>
          </cell>
        </row>
        <row r="1140">
          <cell r="C1140" t="str">
            <v>20.06.080</v>
          </cell>
          <cell r="D1140" t="str">
            <v>Preenchimento de juntas de placas de concreto com mastique asfáltico, inclusive peneiramento da areia e limpeza das juntas com jato de ar de alta pressão (serviço noturno)</v>
          </cell>
          <cell r="E1140" t="str">
            <v>m</v>
          </cell>
          <cell r="F1140">
            <v>0.18</v>
          </cell>
          <cell r="G1140">
            <v>0.01</v>
          </cell>
          <cell r="H1140">
            <v>0.17</v>
          </cell>
          <cell r="I1140">
            <v>0.42</v>
          </cell>
          <cell r="K1140">
            <v>0.78</v>
          </cell>
        </row>
        <row r="1141">
          <cell r="C1141" t="str">
            <v>20.06.090</v>
          </cell>
          <cell r="D1141" t="str">
            <v>Preenchimento de juntas de placas de concreto com mastique asfáltico, inclusive peneiramento da areia, limpeza das juntas com jato de ar de alta pressão e remoção do selante anterior com uso de ferramentas leves (serviço diurno)</v>
          </cell>
          <cell r="E1141" t="str">
            <v>m</v>
          </cell>
          <cell r="F1141">
            <v>0.18</v>
          </cell>
          <cell r="G1141">
            <v>0.04</v>
          </cell>
          <cell r="H1141">
            <v>0.17</v>
          </cell>
          <cell r="I1141">
            <v>0.66</v>
          </cell>
          <cell r="K1141">
            <v>1.05</v>
          </cell>
        </row>
        <row r="1142">
          <cell r="C1142" t="str">
            <v>20.06.100</v>
          </cell>
          <cell r="D1142" t="str">
            <v>Preenchimento de juntas de placas de concreto com mastique asfáltico, inclusive peneiramento da areia, limpeza das juntas com jato de ar de alta pressão e remoção do selante anterior com uso de ferramentas leves (serviço noturno)</v>
          </cell>
          <cell r="E1142" t="str">
            <v>m</v>
          </cell>
          <cell r="F1142">
            <v>0.18</v>
          </cell>
          <cell r="G1142">
            <v>0.04</v>
          </cell>
          <cell r="H1142">
            <v>0.17</v>
          </cell>
          <cell r="I1142">
            <v>0.8</v>
          </cell>
          <cell r="K1142">
            <v>1.19</v>
          </cell>
        </row>
        <row r="1143">
          <cell r="C1143" t="str">
            <v>20.07.010</v>
          </cell>
          <cell r="D1143" t="str">
            <v>Pavimento com paralelepípedos graníticos assentados sobre colchão de areia com 6,0cm de espessura, e rejuntados com argamassa de cimento e areia no traço 1:2</v>
          </cell>
          <cell r="E1143" t="str">
            <v>m²</v>
          </cell>
          <cell r="H1143">
            <v>8.15</v>
          </cell>
          <cell r="I1143">
            <v>4.7</v>
          </cell>
          <cell r="K1143">
            <v>12.850000000000001</v>
          </cell>
        </row>
        <row r="1144">
          <cell r="C1144" t="str">
            <v>20.07.020</v>
          </cell>
          <cell r="D1144" t="str">
            <v>Pavimento com paralelepípedos graníticos (tapa buraco), assentados sobre colchão de areia com 6,0cm de espessura, e rejuntados com argamassa de cimento e areia no traço 1:2 (área total por rua inferior ou igual a 30m²)</v>
          </cell>
          <cell r="E1144" t="str">
            <v>m²</v>
          </cell>
          <cell r="H1144">
            <v>9.15</v>
          </cell>
          <cell r="I1144">
            <v>5.64</v>
          </cell>
          <cell r="K1144">
            <v>14.79</v>
          </cell>
        </row>
        <row r="1145">
          <cell r="C1145" t="str">
            <v>20.07.030</v>
          </cell>
          <cell r="D1145" t="str">
            <v>Pavimento com paralelepípedos graníticos, assentados sobre mistura  de cimento e areia no traço 1:6 com 6,0cm de espessura, e rejuntados com argamassa de cimento e areia no traço 1:2</v>
          </cell>
          <cell r="E1145" t="str">
            <v>m²</v>
          </cell>
          <cell r="H1145">
            <v>11.11</v>
          </cell>
          <cell r="I1145">
            <v>6.09</v>
          </cell>
          <cell r="K1145">
            <v>17.2</v>
          </cell>
        </row>
        <row r="1146">
          <cell r="C1146" t="str">
            <v>20.07.040</v>
          </cell>
          <cell r="D1146" t="str">
            <v>Pavimento com paralelepípedos graníticos (tapa buraco), assentados sobre mistura de cimento e areia  no traço 1:6 com 6,0cm de espessura, e rejuntados com argamassa de cimento e areia no traço 1:2 (área total por rua inferior ou igual a 30m²)</v>
          </cell>
          <cell r="E1146" t="str">
            <v>m²</v>
          </cell>
          <cell r="H1146">
            <v>12.79</v>
          </cell>
          <cell r="I1146">
            <v>7.3</v>
          </cell>
          <cell r="K1146">
            <v>20.09</v>
          </cell>
        </row>
        <row r="1147">
          <cell r="C1147" t="str">
            <v>20.07.050</v>
          </cell>
          <cell r="D1147" t="str">
            <v>Reposição de pavimento com paralelepípedos graníticos assentados sobre colchão de areia com 6,0cm de espessura, e rejuntados com argamassa de cimento e areia 1:2, conforme projeto de arquitetura e caderno de especificação</v>
          </cell>
          <cell r="E1147" t="str">
            <v>m²</v>
          </cell>
          <cell r="H1147">
            <v>3.58</v>
          </cell>
          <cell r="I1147">
            <v>4.7</v>
          </cell>
          <cell r="K1147">
            <v>12.14</v>
          </cell>
        </row>
        <row r="1148">
          <cell r="C1148" t="str">
            <v>20.07.060</v>
          </cell>
          <cell r="D1148" t="str">
            <v>Reposição de pavimento com paralelepípedos graníticos - (tapa buraco) assentados sobre colchão de areia com 6,0cm de espessura, e rejuntados com argamassa de cimento e areia 1:2 (área total por rua inferior ou igual a 30m²)</v>
          </cell>
          <cell r="E1148" t="str">
            <v>m²</v>
          </cell>
          <cell r="H1148">
            <v>4.29</v>
          </cell>
          <cell r="I1148">
            <v>5.64</v>
          </cell>
          <cell r="K1148">
            <v>9.93</v>
          </cell>
        </row>
        <row r="1149">
          <cell r="C1149" t="str">
            <v>20.07.070</v>
          </cell>
          <cell r="D1149" t="str">
            <v>Reposição de pavimento com paralelepípedos graníticos assentados sobre mistura de cimento e areia no traço 1:6 com 6,0cm de espessura e rejuntados com argamassa de cimento e areia 1:2</v>
          </cell>
          <cell r="E1149" t="str">
            <v>m²</v>
          </cell>
          <cell r="H1149">
            <v>6.61</v>
          </cell>
          <cell r="I1149">
            <v>6.09</v>
          </cell>
          <cell r="K1149">
            <v>12.7</v>
          </cell>
        </row>
        <row r="1150">
          <cell r="C1150" t="str">
            <v>20.07.080</v>
          </cell>
          <cell r="D1150" t="str">
            <v>Reposição de pavimento com paralelepípedos graníticos - (tapa buraco) assentados sobre mistura de cimento e areia no traço 1:6 com 6,0cm de espessura e rejuntados com argamassa de cimento e areia 1:2 (área total por rua inferior ou igual a 30m²)</v>
          </cell>
          <cell r="E1150" t="str">
            <v>m²</v>
          </cell>
          <cell r="H1150">
            <v>7.93</v>
          </cell>
          <cell r="I1150">
            <v>7.3</v>
          </cell>
          <cell r="K1150">
            <v>15.23</v>
          </cell>
        </row>
        <row r="1151">
          <cell r="C1151" t="str">
            <v>20.07.090</v>
          </cell>
          <cell r="D1151" t="str">
            <v>Pavimento com paralelepípedos graníticos com rejunte asfaltico, sobre colchão de areia de 10,0cm de espessura (método bripar)</v>
          </cell>
          <cell r="E1151" t="str">
            <v>m²</v>
          </cell>
          <cell r="F1151">
            <v>5.39</v>
          </cell>
          <cell r="H1151">
            <v>10.98</v>
          </cell>
          <cell r="I1151">
            <v>3.7</v>
          </cell>
          <cell r="K1151">
            <v>20.07</v>
          </cell>
        </row>
        <row r="1152">
          <cell r="C1152" t="str">
            <v>20.07.100</v>
          </cell>
          <cell r="D1152" t="str">
            <v>Pavimento com paralelepípedos graníticos (tapa buraco) com rejunte asfaltico, sobre colchão de areia de 10,0cm de espessura (método bripar), (área total por rua inferior ou igual a 30m²)</v>
          </cell>
          <cell r="E1152" t="str">
            <v>m²</v>
          </cell>
          <cell r="F1152">
            <v>6.48</v>
          </cell>
          <cell r="H1152">
            <v>12.55</v>
          </cell>
          <cell r="I1152">
            <v>4.4400000000000004</v>
          </cell>
          <cell r="K1152">
            <v>23.470000000000002</v>
          </cell>
        </row>
        <row r="1153">
          <cell r="C1153" t="str">
            <v>20.08.030</v>
          </cell>
          <cell r="D1153" t="str">
            <v>Pavimento sobre base já executada com blocos pré-moldados com 6,5cm de espessura (tipo blokret ou similar), assentados sobre colchão de areia de 5,0cm, inclusive rejuntamento com asfalto</v>
          </cell>
          <cell r="E1153" t="str">
            <v>m²</v>
          </cell>
          <cell r="F1153">
            <v>0.19</v>
          </cell>
          <cell r="H1153">
            <v>16.97</v>
          </cell>
          <cell r="I1153">
            <v>1.53</v>
          </cell>
          <cell r="K1153">
            <v>18.690000000000001</v>
          </cell>
        </row>
        <row r="1154">
          <cell r="C1154" t="str">
            <v>20.08.040</v>
          </cell>
          <cell r="D1154" t="str">
            <v>Pavimento sobre base já executada com blocos pré-moldados com 8,0cm de espessura (tipo blokret ou similar), assentados sobre colchão de areia de 5,0cm, inclusive rejuntamento com asfalto</v>
          </cell>
          <cell r="E1154" t="str">
            <v>m²</v>
          </cell>
          <cell r="F1154">
            <v>0.19</v>
          </cell>
          <cell r="H1154">
            <v>18.97</v>
          </cell>
          <cell r="I1154">
            <v>1.53</v>
          </cell>
          <cell r="K1154">
            <v>20.69</v>
          </cell>
        </row>
        <row r="1155">
          <cell r="C1155" t="str">
            <v>20.08.050</v>
          </cell>
          <cell r="D1155" t="str">
            <v>Pavimento sobre base já executada com blocos pré-moldados com 10,0cm de espessura (tipo blokret ou similar), assentados sobre colchão de areia de 5,0cm, inclusive rejuntamento com asfalto</v>
          </cell>
          <cell r="E1155" t="str">
            <v>m²</v>
          </cell>
          <cell r="F1155">
            <v>0.19</v>
          </cell>
          <cell r="H1155">
            <v>21.97</v>
          </cell>
          <cell r="I1155">
            <v>1.53</v>
          </cell>
          <cell r="K1155">
            <v>23.69</v>
          </cell>
        </row>
        <row r="1156">
          <cell r="C1156" t="str">
            <v>20.08.060</v>
          </cell>
          <cell r="D1156" t="str">
            <v>Reposição de blocos pré-moldados (tipo blokret ou similar), inclusive rejuntamento com asfalto</v>
          </cell>
          <cell r="E1156" t="str">
            <v>m²</v>
          </cell>
          <cell r="F1156">
            <v>0.19</v>
          </cell>
          <cell r="H1156">
            <v>2.97</v>
          </cell>
          <cell r="I1156">
            <v>1.96</v>
          </cell>
          <cell r="K1156">
            <v>5.12</v>
          </cell>
        </row>
        <row r="1157">
          <cell r="C1157" t="str">
            <v>20.09.010</v>
          </cell>
          <cell r="D1157" t="str">
            <v>Fornecimento e assentamento de meio-fio de pedra granítica, rejuntado com argamassa de cimento e areia 1:2</v>
          </cell>
          <cell r="E1157" t="str">
            <v>m</v>
          </cell>
          <cell r="H1157">
            <v>4.79</v>
          </cell>
          <cell r="I1157">
            <v>2.19</v>
          </cell>
          <cell r="K1157">
            <v>6.98</v>
          </cell>
        </row>
        <row r="1158">
          <cell r="C1158" t="str">
            <v>20.09.020</v>
          </cell>
          <cell r="D1158" t="str">
            <v>Fornecimento e assentamento de meio-fio de concreto para pavimentação prensado (padrão DNER), rejuntado com argamassa de cimento e areia 1:2, conforme projeto de arquitetura e caderno de especificação</v>
          </cell>
          <cell r="E1158" t="str">
            <v>m</v>
          </cell>
          <cell r="H1158">
            <v>8.19</v>
          </cell>
          <cell r="I1158">
            <v>2.19</v>
          </cell>
          <cell r="K1158">
            <v>12.6</v>
          </cell>
        </row>
        <row r="1159">
          <cell r="C1159" t="str">
            <v>20.09.021</v>
          </cell>
          <cell r="D1159" t="str">
            <v>Fornecimento e assentamento de meio-fio de concreto pré-moldado para jardim, dimensões (1,00x0,20x0,075)m, rejuntado com argamassa de cimento e areia 1:2</v>
          </cell>
          <cell r="E1159" t="str">
            <v>m</v>
          </cell>
          <cell r="H1159">
            <v>6.38</v>
          </cell>
          <cell r="I1159">
            <v>1.08</v>
          </cell>
          <cell r="K1159">
            <v>7.46</v>
          </cell>
        </row>
        <row r="1160">
          <cell r="C1160" t="str">
            <v>20.09.022</v>
          </cell>
          <cell r="D1160" t="str">
            <v>Fornecimento e assentamento de meio-fio de concreto pré-moldado, dimensões (1,00x0,25x0,10)m, rejuntado com argamassa de cimento e areia 1:2, conforme projeto de arquitetura e caderno de especificação</v>
          </cell>
          <cell r="E1160" t="str">
            <v>m</v>
          </cell>
          <cell r="H1160">
            <v>7.37</v>
          </cell>
          <cell r="I1160">
            <v>1.08</v>
          </cell>
          <cell r="K1160">
            <v>9.5399999999999991</v>
          </cell>
        </row>
        <row r="1161">
          <cell r="C1161" t="str">
            <v>20.09.030</v>
          </cell>
          <cell r="D1161" t="str">
            <v>Construção de linha d'água com paralelepípedos graníticos assentados sobre mistura de cimento e areia no traço 1:6 com 6,0cm de espessura e rejuntados com argamassa de cimento e areia 1:2, inclusive base de concreto 1:4:8 com 10,0cm de espessura</v>
          </cell>
          <cell r="E1161" t="str">
            <v>m</v>
          </cell>
          <cell r="H1161">
            <v>4.7300000000000004</v>
          </cell>
          <cell r="I1161">
            <v>2.5</v>
          </cell>
          <cell r="K1161">
            <v>11.49</v>
          </cell>
        </row>
        <row r="1162">
          <cell r="C1162" t="str">
            <v>20.09.040</v>
          </cell>
          <cell r="D1162" t="str">
            <v>Fornecimento e assentamento de meio-fio de pedra granítica rejuntado com argamassa de cimento e areia 1:2 e construção de linha d'água de paralelepípedo assentados sobre mistura de cimento e areia 1:6 com 6,0cm de espessura e rejuntados com argamassa de c</v>
          </cell>
          <cell r="E1162" t="str">
            <v>m</v>
          </cell>
          <cell r="H1162">
            <v>9.52</v>
          </cell>
          <cell r="I1162">
            <v>4.7</v>
          </cell>
          <cell r="K1162">
            <v>14.219999999999999</v>
          </cell>
        </row>
        <row r="1163">
          <cell r="C1163" t="str">
            <v>20.09.050</v>
          </cell>
          <cell r="D1163" t="str">
            <v>Reposição de meio-fio de pedra granítica ou de concreto, rejuntados com argamassa de cimento e areia no traço 1:2</v>
          </cell>
          <cell r="E1163" t="str">
            <v>m</v>
          </cell>
          <cell r="H1163">
            <v>0.28999999999999998</v>
          </cell>
          <cell r="I1163">
            <v>2.19</v>
          </cell>
          <cell r="K1163">
            <v>2.48</v>
          </cell>
        </row>
        <row r="1164">
          <cell r="C1164" t="str">
            <v>20.09.060</v>
          </cell>
          <cell r="D1164" t="str">
            <v>Reposição de linha d'água de paralelepípedo graníticos assentados sobre mistura de cimento e areia no traço 1:6 com 6,0cm de espessura e rejuntados com argamassa de cimento e areia 1:2, inclusive base de concreto 1:4:8 com 10,0cm de espessura</v>
          </cell>
          <cell r="E1164" t="str">
            <v>m</v>
          </cell>
          <cell r="H1164">
            <v>3.65</v>
          </cell>
          <cell r="I1164">
            <v>2.5</v>
          </cell>
          <cell r="K1164">
            <v>6.15</v>
          </cell>
        </row>
        <row r="1165">
          <cell r="C1165" t="str">
            <v>20.09.070</v>
          </cell>
          <cell r="D1165" t="str">
            <v>Reposição de meio-fio de pedra granítica ou de concreto, rejuntado com argamassa de cimento e areia 1:2, e linha d'água de paralelepípedos assentados sobre mistura de cimento e areia 1:6 com 6,0cm de espessura e rejuntados com argamassa de cimento e areia</v>
          </cell>
          <cell r="E1165" t="str">
            <v>m</v>
          </cell>
          <cell r="H1165">
            <v>3.94</v>
          </cell>
          <cell r="I1165">
            <v>4.7</v>
          </cell>
          <cell r="K1165">
            <v>8.64</v>
          </cell>
        </row>
        <row r="1166">
          <cell r="C1166" t="str">
            <v>21.01.030</v>
          </cell>
          <cell r="D1166" t="str">
            <v>Grade de concreto de 0,30x0,95m, inclusive assentamento</v>
          </cell>
          <cell r="E1166" t="str">
            <v>Un</v>
          </cell>
          <cell r="H1166">
            <v>17</v>
          </cell>
          <cell r="I1166">
            <v>2.31</v>
          </cell>
          <cell r="K1166">
            <v>19.309999999999999</v>
          </cell>
        </row>
        <row r="1167">
          <cell r="C1167" t="str">
            <v>21.01.060</v>
          </cell>
          <cell r="D1167" t="str">
            <v>Tampão (tampa e caixilho) de concreto com 0,60m de diâmetro, inclusive assentamento (logomarca P.C.R.)</v>
          </cell>
          <cell r="E1167" t="str">
            <v>Un</v>
          </cell>
          <cell r="H1167">
            <v>54.89</v>
          </cell>
          <cell r="I1167">
            <v>16.170000000000002</v>
          </cell>
          <cell r="K1167">
            <v>71.06</v>
          </cell>
        </row>
        <row r="1168">
          <cell r="C1168" t="str">
            <v>21.01.070</v>
          </cell>
          <cell r="D1168" t="str">
            <v>Tampa de concreto para tampão com 0,60m de diâmetro, inclusive assentamento (logomarca P.C.R.)</v>
          </cell>
          <cell r="E1168" t="str">
            <v>Un</v>
          </cell>
          <cell r="H1168">
            <v>39.5</v>
          </cell>
          <cell r="I1168">
            <v>2.31</v>
          </cell>
          <cell r="K1168">
            <v>41.81</v>
          </cell>
        </row>
        <row r="1169">
          <cell r="C1169" t="str">
            <v>21.01.080</v>
          </cell>
          <cell r="D1169" t="str">
            <v>Sobretampa de concreto nas dimensões 0,60x0,60x0,08m (logomarca P.C.R.)</v>
          </cell>
          <cell r="E1169" t="str">
            <v>Un</v>
          </cell>
          <cell r="H1169">
            <v>18</v>
          </cell>
          <cell r="K1169">
            <v>18</v>
          </cell>
        </row>
        <row r="1170">
          <cell r="C1170" t="str">
            <v>21.01.090</v>
          </cell>
          <cell r="D1170" t="str">
            <v>Levantamento de tampão de poço de visita existente (elevação da cota de nível), devido a serviço de recapeamento asfáltico</v>
          </cell>
          <cell r="E1170" t="str">
            <v>Un</v>
          </cell>
          <cell r="H1170">
            <v>3.12</v>
          </cell>
          <cell r="I1170">
            <v>15.02</v>
          </cell>
          <cell r="K1170">
            <v>18.14</v>
          </cell>
        </row>
        <row r="1171">
          <cell r="C1171" t="str">
            <v>21.02.010</v>
          </cell>
          <cell r="D1171" t="str">
            <v>Construção de caixa coletora, tipo "com grade", em alvenaria de 1 vez - tijolos maciços prensados - (Ref. DR-01-obras Recife) nas dimensões internas de 0,25x085x1,00m, inclusive escavação, reaterro compactado e remoção do material excedente (sem a grade)</v>
          </cell>
          <cell r="E1171" t="str">
            <v>Un</v>
          </cell>
          <cell r="F1171">
            <v>3.1</v>
          </cell>
          <cell r="H1171">
            <v>86.08</v>
          </cell>
          <cell r="I1171">
            <v>88.3</v>
          </cell>
          <cell r="K1171">
            <v>177.48</v>
          </cell>
        </row>
        <row r="1172">
          <cell r="C1172" t="str">
            <v>21.02.020</v>
          </cell>
          <cell r="D1172" t="str">
            <v>Construção de caixa coletora, tipo "com gaveta", em alvenaria de 1 vez de tijolos maciços prensados (Ref. DR-03-obras Recife) nas dimensões internas 0,25x0,90x1,00m, inclusive escavação, reaterro compactado e remoção do material excedente (com tampa de co</v>
          </cell>
          <cell r="E1172" t="str">
            <v>Un</v>
          </cell>
          <cell r="F1172">
            <v>2.79</v>
          </cell>
          <cell r="H1172">
            <v>141.03</v>
          </cell>
          <cell r="I1172">
            <v>129.22999999999999</v>
          </cell>
          <cell r="K1172">
            <v>273.05</v>
          </cell>
        </row>
        <row r="1173">
          <cell r="C1173" t="str">
            <v>21.02.030</v>
          </cell>
          <cell r="D1173" t="str">
            <v>Construção de caixa de passagem, em alvenaria de 1 vez de tijolos maciços prensados (Ref. DR-06-obras Recife) nas dimensões internas 0,80x0,80x0,90m, inclusive escavação, reaterro compactado e remoção do material excedente (com sobretampa de concreto)</v>
          </cell>
          <cell r="E1173" t="str">
            <v>Un</v>
          </cell>
          <cell r="H1173">
            <v>210.17</v>
          </cell>
          <cell r="I1173">
            <v>150.61000000000001</v>
          </cell>
          <cell r="J1173">
            <v>3.61</v>
          </cell>
          <cell r="K1173">
            <v>364.39</v>
          </cell>
        </row>
        <row r="1174">
          <cell r="C1174" t="str">
            <v>21.03.060</v>
          </cell>
          <cell r="D1174" t="str">
            <v>Construção de poço de visita em alvenaria de 1 vez - tijolos maciços prensados nas dimensões internas 1,00x1,00x1,50m, inclusive escavação, reaterro compactado e remoção do material excedente (sem o tampão)</v>
          </cell>
          <cell r="E1174" t="str">
            <v>Un</v>
          </cell>
          <cell r="F1174">
            <v>10.32</v>
          </cell>
          <cell r="H1174">
            <v>310.75</v>
          </cell>
          <cell r="I1174">
            <v>320.2</v>
          </cell>
          <cell r="K1174">
            <v>641.2700000000001</v>
          </cell>
        </row>
        <row r="1175">
          <cell r="C1175" t="str">
            <v>21.03.070</v>
          </cell>
          <cell r="D1175" t="str">
            <v>Construção de poço de visita em alvenaria de 1 vez de tijolos maciços prensados (Ref. DR-05-obras Recife) nas dimensões internas 1,20x1,20x1,50m, inclusive escavação, reaterro compactado e remoção do material excedente (sem o tampão)</v>
          </cell>
          <cell r="E1175" t="str">
            <v>Un</v>
          </cell>
          <cell r="F1175">
            <v>14.12</v>
          </cell>
          <cell r="H1175">
            <v>361.06</v>
          </cell>
          <cell r="I1175">
            <v>371.73</v>
          </cell>
          <cell r="K1175">
            <v>746.91</v>
          </cell>
        </row>
        <row r="1176">
          <cell r="C1176" t="str">
            <v>21.03.080</v>
          </cell>
          <cell r="D1176" t="str">
            <v>Construção de poço de visita em alvenaria de 1 vez de tijolos maciços prensados (Ref. DR-05-obras Recife) nas dimensões internas 1,50x1,50x2,00m, inclusive escavação, reaterro compactado e remoção do material excedente (sem o tampão)</v>
          </cell>
          <cell r="E1176" t="str">
            <v>Un</v>
          </cell>
          <cell r="F1176">
            <v>22.55</v>
          </cell>
          <cell r="H1176">
            <v>494.72</v>
          </cell>
          <cell r="I1176">
            <v>550.07000000000005</v>
          </cell>
          <cell r="K1176">
            <v>1067.3399999999999</v>
          </cell>
        </row>
        <row r="1177">
          <cell r="C1177" t="str">
            <v>21.03.090</v>
          </cell>
          <cell r="D1177" t="str">
            <v>Construção de poço de visita em alvenaria de 1 vez de tijolos maciços prensados (Ref. DR-05-obras Recife) nas dimensões internas 1,80x1,80x2,50m, inclusive escavação, reaterro compactado e remoção do material excedente (sem o tampão)</v>
          </cell>
          <cell r="E1177" t="str">
            <v>Un</v>
          </cell>
          <cell r="F1177">
            <v>35.22</v>
          </cell>
          <cell r="H1177">
            <v>778.7</v>
          </cell>
          <cell r="I1177">
            <v>838.43</v>
          </cell>
          <cell r="K1177">
            <v>1652.3500000000001</v>
          </cell>
        </row>
        <row r="1178">
          <cell r="C1178" t="str">
            <v>21.03.100</v>
          </cell>
          <cell r="D1178" t="str">
            <v>Construção de poço de visita em alvenaria de 1 vez de tijolos maciços prensados (Ref. DR-05-obras Recife) nas dimensões internas 2,20x2,20x2,50m, inclusive escavação, reaterro compactado e remoção do material excedente (sem o tampão)</v>
          </cell>
          <cell r="E1178" t="str">
            <v>Un</v>
          </cell>
          <cell r="F1178">
            <v>53.65</v>
          </cell>
          <cell r="H1178">
            <v>971.09</v>
          </cell>
          <cell r="I1178">
            <v>1069.4100000000001</v>
          </cell>
          <cell r="K1178">
            <v>2094.15</v>
          </cell>
        </row>
        <row r="1179">
          <cell r="C1179" t="str">
            <v>21.03.110</v>
          </cell>
          <cell r="D1179" t="str">
            <v xml:space="preserve">Construção de poço de visita, tipo "com gaveta", em alvenaria de 1 vez de tijolos maciços prensados (Ref. DR-02-obras Recife) nas dimensões internas 1,00x1,00x1,50m, inclusive escavação, reaterro compactado e remoção do material excedente (com sobretampa </v>
          </cell>
          <cell r="E1179" t="str">
            <v>Un</v>
          </cell>
          <cell r="F1179">
            <v>9.66</v>
          </cell>
          <cell r="H1179">
            <v>328.21</v>
          </cell>
          <cell r="I1179">
            <v>305.57</v>
          </cell>
          <cell r="K1179">
            <v>643.43999999999994</v>
          </cell>
        </row>
        <row r="1180">
          <cell r="C1180" t="str">
            <v>21.03.120</v>
          </cell>
          <cell r="D1180" t="str">
            <v xml:space="preserve">Construção de poço de visita, tipo "com gaveta", em alvenaria de 1 vez de tijolos maciços prensados (Ref. DR-02-obras Recife) nas dimensões internas 1,20x1,20x1,50m, inclusive escavação, reaterro compactado e remoção do material excedente (com sobretampa </v>
          </cell>
          <cell r="E1180" t="str">
            <v>Un</v>
          </cell>
          <cell r="F1180">
            <v>11.24</v>
          </cell>
          <cell r="H1180">
            <v>374.42</v>
          </cell>
          <cell r="I1180">
            <v>352.47</v>
          </cell>
          <cell r="K1180">
            <v>738.13000000000011</v>
          </cell>
        </row>
        <row r="1181">
          <cell r="C1181" t="str">
            <v>21.03.130</v>
          </cell>
          <cell r="D1181" t="str">
            <v xml:space="preserve">Construção de poço de visita, tipo "com gaveta", em alvenaria de 1 vez de tijolos maciços prensados (Ref. DR-02-obras Recife) nas dimensões internas 1,50x1,50x2,00m, inclusive escavação, reaterro compactado e remoção do material excedente (com sobretampa </v>
          </cell>
          <cell r="E1181" t="str">
            <v>Un</v>
          </cell>
          <cell r="F1181">
            <v>19.79</v>
          </cell>
          <cell r="H1181">
            <v>569.19000000000005</v>
          </cell>
          <cell r="I1181">
            <v>553.61</v>
          </cell>
          <cell r="K1181">
            <v>1142.5900000000001</v>
          </cell>
        </row>
        <row r="1182">
          <cell r="C1182" t="str">
            <v>21.03.140</v>
          </cell>
          <cell r="D1182" t="str">
            <v xml:space="preserve">Construção de poço de visita, tipo "com gaveta", em alvenaria de 1 vez de tijolos maciços prensados (Ref. DR-02-obras Recife) nas dimensões internas 1,80x1,80x2,50m, inclusive escavação, reaterro compactado e remoção do material excedente (com sobretampa </v>
          </cell>
          <cell r="E1182" t="str">
            <v>Un</v>
          </cell>
          <cell r="F1182">
            <v>31.96</v>
          </cell>
          <cell r="H1182">
            <v>768.14</v>
          </cell>
          <cell r="I1182">
            <v>782.38</v>
          </cell>
          <cell r="K1182">
            <v>1582.48</v>
          </cell>
        </row>
        <row r="1183">
          <cell r="C1183" t="str">
            <v>21.03.150</v>
          </cell>
          <cell r="D1183" t="str">
            <v>Construção de poço de visita, tipo "com grade", em alvenaria de 1 vez de tijolos maciços prensados (Ref. DR-04-obras Recife) nas dimensões internas 1,00x1,00x1,50m, inclusive escavação, reaterro compactado e remoção do material excedente (com sobretampa d</v>
          </cell>
          <cell r="E1183" t="str">
            <v>Un</v>
          </cell>
          <cell r="F1183">
            <v>10.96</v>
          </cell>
          <cell r="H1183">
            <v>405.92</v>
          </cell>
          <cell r="I1183">
            <v>373.62</v>
          </cell>
          <cell r="K1183">
            <v>790.5</v>
          </cell>
        </row>
        <row r="1184">
          <cell r="C1184" t="str">
            <v>21.03.160</v>
          </cell>
          <cell r="D1184" t="str">
            <v>Construção de poço de visita, tipo "com grade", em alvenaria de 1 vez de tijolos maciços prensados (Ref. DR-04-obras Recife) nas dimensões internas 1,20x1,20x1,50m, inclusive escavação, reaterro compactado e remoção do material excedente (com sobretampa d</v>
          </cell>
          <cell r="E1184" t="str">
            <v>Un</v>
          </cell>
          <cell r="F1184">
            <v>13.55</v>
          </cell>
          <cell r="H1184">
            <v>449.99</v>
          </cell>
          <cell r="I1184">
            <v>396.83</v>
          </cell>
          <cell r="K1184">
            <v>860.36999999999989</v>
          </cell>
        </row>
        <row r="1185">
          <cell r="C1185" t="str">
            <v>21.03.170</v>
          </cell>
          <cell r="D1185" t="str">
            <v>Construção de poço de visita, tipo "com grade", em alvenaria de 1 vez de tijolos maciços prensados (Ref. DR-04-obras Recife) nas dimensões internas 1,50x1,50x2,00m, inclusive escavação, reaterro compactado e remoção do material excedente (com sobretampa d</v>
          </cell>
          <cell r="E1185" t="str">
            <v>Un</v>
          </cell>
          <cell r="F1185">
            <v>22.68</v>
          </cell>
          <cell r="H1185">
            <v>697.48</v>
          </cell>
          <cell r="I1185">
            <v>636.25</v>
          </cell>
          <cell r="K1185">
            <v>1356.41</v>
          </cell>
        </row>
        <row r="1186">
          <cell r="C1186" t="str">
            <v>21.03.180</v>
          </cell>
          <cell r="D1186" t="str">
            <v>Construção de poço de visita, tipo "com grade", em alvenaria de 1 vez de tijolos maciços prensados (Ref. DR-04-obras Recife) nas dimensões internas 1,80x1,80x2,50m, inclusive escavação, reaterro compactado e remoção do material excedente (com sobretampa d</v>
          </cell>
          <cell r="E1186" t="str">
            <v>Un</v>
          </cell>
          <cell r="F1186">
            <v>35.15</v>
          </cell>
          <cell r="H1186">
            <v>914.67</v>
          </cell>
          <cell r="I1186">
            <v>888.35</v>
          </cell>
          <cell r="K1186">
            <v>1838.17</v>
          </cell>
        </row>
        <row r="1187">
          <cell r="C1187" t="str">
            <v>21.04.030</v>
          </cell>
          <cell r="D1187" t="str">
            <v>Ensecadeira com pranchões de madeira de lei de 3x6" e quadros utilizando longarinas de madeira de 3x5", inclusive posterior retirada (área não cravada)</v>
          </cell>
          <cell r="E1187" t="str">
            <v>m²</v>
          </cell>
          <cell r="H1187">
            <v>16.21</v>
          </cell>
          <cell r="I1187">
            <v>7.54</v>
          </cell>
          <cell r="K1187">
            <v>23.75</v>
          </cell>
        </row>
        <row r="1188">
          <cell r="C1188" t="str">
            <v>21.04.035</v>
          </cell>
          <cell r="D1188" t="str">
            <v>Ensecadeira com pranchões de madeira de lei de 3x6" e quadros utilizando longarinas de madeira de 3x5", inclusive posterior retirada (área cravada)</v>
          </cell>
          <cell r="E1188" t="str">
            <v>m²</v>
          </cell>
          <cell r="F1188">
            <v>4.5599999999999996</v>
          </cell>
          <cell r="G1188">
            <v>2.59</v>
          </cell>
          <cell r="H1188">
            <v>16.21</v>
          </cell>
          <cell r="I1188">
            <v>8.86</v>
          </cell>
          <cell r="K1188">
            <v>32.22</v>
          </cell>
        </row>
        <row r="1189">
          <cell r="C1189" t="str">
            <v>21.04.040</v>
          </cell>
          <cell r="D1189" t="str">
            <v>Escoramento de valas com pranchões metálicos e quadros utilizando longarinas de madeira de 3x5", inclusive posterior retirada (área cravada)</v>
          </cell>
          <cell r="E1189" t="str">
            <v>m²</v>
          </cell>
          <cell r="F1189">
            <v>1.69</v>
          </cell>
          <cell r="G1189">
            <v>1.49</v>
          </cell>
          <cell r="H1189">
            <v>2.63</v>
          </cell>
          <cell r="I1189">
            <v>6.18</v>
          </cell>
          <cell r="K1189">
            <v>11.989999999999998</v>
          </cell>
        </row>
        <row r="1190">
          <cell r="C1190" t="str">
            <v>21.04.050</v>
          </cell>
          <cell r="D1190" t="str">
            <v>Escoramento de valas com pranchões  metálicos  e quadros utilizando longarinas de madeira de 3x5", inclusive posterior retirada (área não cravada)</v>
          </cell>
          <cell r="E1190" t="str">
            <v>m²</v>
          </cell>
          <cell r="H1190">
            <v>2.63</v>
          </cell>
          <cell r="I1190">
            <v>5.46</v>
          </cell>
          <cell r="K1190">
            <v>8.09</v>
          </cell>
        </row>
        <row r="1191">
          <cell r="C1191" t="str">
            <v>21.04.060</v>
          </cell>
          <cell r="D1191" t="str">
            <v>Escoramento descontínuo de valas</v>
          </cell>
          <cell r="E1191" t="str">
            <v>m²</v>
          </cell>
          <cell r="H1191">
            <v>2.31</v>
          </cell>
          <cell r="I1191">
            <v>5.39</v>
          </cell>
          <cell r="K1191">
            <v>7.6999999999999993</v>
          </cell>
        </row>
        <row r="1192">
          <cell r="C1192" t="str">
            <v>21.04.070</v>
          </cell>
          <cell r="D1192" t="str">
            <v>Construção de ensecadeira dupla em chapa de madeira compensada resinada de 12mm de espessura com afastamento interno de 30cm, escorada em estroncas cravadas a cada 1,0m, costelamento com barrotes de 3x3", e preenchida com material argiloso, inclusive post</v>
          </cell>
          <cell r="E1192" t="str">
            <v>m²</v>
          </cell>
          <cell r="H1192">
            <v>3.87</v>
          </cell>
          <cell r="I1192">
            <v>9.42</v>
          </cell>
          <cell r="J1192">
            <v>0.2</v>
          </cell>
          <cell r="K1192">
            <v>13.489999999999998</v>
          </cell>
        </row>
        <row r="1193">
          <cell r="C1193" t="str">
            <v>21.05.010</v>
          </cell>
          <cell r="D1193" t="str">
            <v>Esgotamento de água com moto-bomba a gasolina de 3,4hp</v>
          </cell>
          <cell r="E1193" t="str">
            <v>h</v>
          </cell>
          <cell r="F1193">
            <v>1.53</v>
          </cell>
          <cell r="K1193">
            <v>1.53</v>
          </cell>
        </row>
        <row r="1194">
          <cell r="C1194" t="str">
            <v>21.05.020</v>
          </cell>
          <cell r="D1194" t="str">
            <v>Esgotamento de água com bomba elétrica submersa - 3hp</v>
          </cell>
          <cell r="E1194" t="str">
            <v>m³</v>
          </cell>
          <cell r="F1194">
            <v>0.02</v>
          </cell>
          <cell r="I1194">
            <v>0.05</v>
          </cell>
          <cell r="K1194">
            <v>7.0000000000000007E-2</v>
          </cell>
        </row>
        <row r="1195">
          <cell r="C1195" t="str">
            <v>21.06.010</v>
          </cell>
          <cell r="D1195" t="str">
            <v>Galeria de tubos de concreto C2-0,20m de diâmetro, inclusive escavação manual das valas até 1,50m de profundidade, reaterro compactado, remoção do material excedente e ainda fornecimento e assentamento dos  tubos</v>
          </cell>
          <cell r="E1195" t="str">
            <v>m</v>
          </cell>
          <cell r="H1195">
            <v>7.09</v>
          </cell>
          <cell r="I1195">
            <v>9.7899999999999991</v>
          </cell>
          <cell r="J1195">
            <v>0.13</v>
          </cell>
          <cell r="K1195">
            <v>17.009999999999998</v>
          </cell>
        </row>
        <row r="1196">
          <cell r="C1196" t="str">
            <v>21.06.020</v>
          </cell>
          <cell r="D1196" t="str">
            <v>Galeria de tubos de concreto C2-0,20m de diâmetro, inclusive escavação manual das valas até 1,50m de profundidade, reaterro compactado, remoção do material excedente e ainda fornecimento e assentamento dos  tubos - (serviço noturno)</v>
          </cell>
          <cell r="E1196" t="str">
            <v>m</v>
          </cell>
          <cell r="H1196">
            <v>7.09</v>
          </cell>
          <cell r="I1196">
            <v>11.74</v>
          </cell>
          <cell r="J1196">
            <v>0.13</v>
          </cell>
          <cell r="K1196">
            <v>18.96</v>
          </cell>
        </row>
        <row r="1197">
          <cell r="C1197" t="str">
            <v>21.06.030</v>
          </cell>
          <cell r="D1197" t="str">
            <v>Galeria de tubos de concreto C2-0,20m de diâmetro, inclusive escavação mecânica das valas até 1,50m de profundidade, reaterro compactado, remoção do material excedente e ainda fornecimento e assentamento dos  tubos</v>
          </cell>
          <cell r="E1197" t="str">
            <v>m</v>
          </cell>
          <cell r="F1197">
            <v>0.64</v>
          </cell>
          <cell r="H1197">
            <v>7.09</v>
          </cell>
          <cell r="I1197">
            <v>7.04</v>
          </cell>
          <cell r="J1197">
            <v>0.12</v>
          </cell>
          <cell r="K1197">
            <v>14.89</v>
          </cell>
        </row>
        <row r="1198">
          <cell r="C1198" t="str">
            <v>21.06.040</v>
          </cell>
          <cell r="D1198" t="str">
            <v>Galeria de tubos de concreto C2-0,20m de diâmetro, inclusive escavação mecânica das valas até 1,50m de profundidade, reaterro compactado, remoção do material excedente e ainda fornecimento e assentamento dos  tubos - (serviço noturno)</v>
          </cell>
          <cell r="E1198" t="str">
            <v>m</v>
          </cell>
          <cell r="F1198">
            <v>0.66</v>
          </cell>
          <cell r="H1198">
            <v>7.09</v>
          </cell>
          <cell r="I1198">
            <v>8.4600000000000009</v>
          </cell>
          <cell r="J1198">
            <v>0.13</v>
          </cell>
          <cell r="K1198">
            <v>16.34</v>
          </cell>
        </row>
        <row r="1199">
          <cell r="C1199" t="str">
            <v>21.06.050</v>
          </cell>
          <cell r="D1199" t="str">
            <v>Galeria de tubos de concreto C2-0,30m de diâmetro, inclusive escavação manual das valas até 1,50m de profundidade, reaterro compactado, remoção do material excedente e ainda fornecimento e assentamento dos  tubos</v>
          </cell>
          <cell r="E1199" t="str">
            <v>m</v>
          </cell>
          <cell r="H1199">
            <v>9.7100000000000009</v>
          </cell>
          <cell r="I1199">
            <v>14.23</v>
          </cell>
          <cell r="J1199">
            <v>0.22</v>
          </cell>
          <cell r="K1199">
            <v>24.160000000000004</v>
          </cell>
        </row>
        <row r="1200">
          <cell r="C1200" t="str">
            <v>21.06.060</v>
          </cell>
          <cell r="D1200" t="str">
            <v>Galeria de tubos de concreto C2-0,30m de diâmetro, inclusive escavação manual das valas até 1,50m de profundidade, reaterro compactado, remoção do material excedente e ainda fornecimento e assentamento dos  tubos - (serviço noturno)</v>
          </cell>
          <cell r="E1200" t="str">
            <v>m</v>
          </cell>
          <cell r="H1200">
            <v>9.7100000000000009</v>
          </cell>
          <cell r="I1200">
            <v>17.07</v>
          </cell>
          <cell r="J1200">
            <v>0.22</v>
          </cell>
          <cell r="K1200">
            <v>27</v>
          </cell>
        </row>
        <row r="1201">
          <cell r="C1201" t="str">
            <v>21.06.070</v>
          </cell>
          <cell r="D1201" t="str">
            <v>Galeria de tubos de concreto C2-0,30m de diâmetro, inclusive escavação mecânica das valas até 1,50m de profundidade, reaterro compactado, remoção do material excedente e ainda fornecimento e assentamento dos  tubos</v>
          </cell>
          <cell r="E1201" t="str">
            <v>m</v>
          </cell>
          <cell r="F1201">
            <v>0.96</v>
          </cell>
          <cell r="H1201">
            <v>9.7100000000000009</v>
          </cell>
          <cell r="I1201">
            <v>10.11</v>
          </cell>
          <cell r="J1201">
            <v>0.22</v>
          </cell>
          <cell r="K1201">
            <v>21</v>
          </cell>
        </row>
        <row r="1202">
          <cell r="C1202" t="str">
            <v>21.06.080</v>
          </cell>
          <cell r="D1202" t="str">
            <v>Galeria de tubos de concreto C2-0,30m de diâmetro, inclusive escavação mecânica das valas até 1,50m de profundidade, reaterro compactado, remoção do material excedente e ainda fornecimento e assentamento dos  tubos - (serviço noturno)</v>
          </cell>
          <cell r="E1202" t="str">
            <v>m</v>
          </cell>
          <cell r="F1202">
            <v>1</v>
          </cell>
          <cell r="H1202">
            <v>9.7100000000000009</v>
          </cell>
          <cell r="I1202">
            <v>12.15</v>
          </cell>
          <cell r="J1202">
            <v>0.22</v>
          </cell>
          <cell r="K1202">
            <v>23.080000000000002</v>
          </cell>
        </row>
        <row r="1203">
          <cell r="C1203" t="str">
            <v>21.06.090</v>
          </cell>
          <cell r="D1203" t="str">
            <v>Galeria de tubos de concreto C2-0,40m de diâmetro, inclusive escavação manual das valas até 1,50m de profundidade, reaterro compactado, remoção do material excedente e ainda fornecimento e assentamento dos  tubos</v>
          </cell>
          <cell r="E1203" t="str">
            <v>m</v>
          </cell>
          <cell r="H1203">
            <v>13.21</v>
          </cell>
          <cell r="I1203">
            <v>18.600000000000001</v>
          </cell>
          <cell r="J1203">
            <v>0.33</v>
          </cell>
          <cell r="K1203">
            <v>32.14</v>
          </cell>
        </row>
        <row r="1204">
          <cell r="C1204" t="str">
            <v>21.06.100</v>
          </cell>
          <cell r="D1204" t="str">
            <v>Galeria de tubos de concreto C2-0,40m de diâmetro, inclusive escavação manual das valas até 1,50m de profundidade, reaterro compactado, remoção do material excedente e ainda fornecimento e assentamento dos  tubos - (serviço noturno)</v>
          </cell>
          <cell r="E1204" t="str">
            <v>m</v>
          </cell>
          <cell r="H1204">
            <v>13.21</v>
          </cell>
          <cell r="I1204">
            <v>22.33</v>
          </cell>
          <cell r="J1204">
            <v>0.34</v>
          </cell>
          <cell r="K1204">
            <v>35.879999999999995</v>
          </cell>
        </row>
        <row r="1205">
          <cell r="C1205" t="str">
            <v>21.06.110</v>
          </cell>
          <cell r="D1205" t="str">
            <v>Galeria de tubos de concreto C2-0,40m de diâmetro, inclusive escavação mecânica das valas até 1,50m de profundidade, reaterro compactado, remoção do material excedente e ainda fornecimento e assentamento dos  tubos</v>
          </cell>
          <cell r="E1205" t="str">
            <v>m</v>
          </cell>
          <cell r="F1205">
            <v>1.29</v>
          </cell>
          <cell r="H1205">
            <v>13.21</v>
          </cell>
          <cell r="I1205">
            <v>13.12</v>
          </cell>
          <cell r="J1205">
            <v>0.33</v>
          </cell>
          <cell r="K1205">
            <v>27.95</v>
          </cell>
        </row>
        <row r="1206">
          <cell r="C1206" t="str">
            <v>21.06.120</v>
          </cell>
          <cell r="D1206" t="str">
            <v>Galeria de tubos de concreto C2-0,40m de diâmetro, inclusive escavação mecânica das valas até 1,50m de profundidade, reaterro compactado, remoção do material excedente e ainda fornecimento e assentamento dos  tubos - (serviço noturno)</v>
          </cell>
          <cell r="E1206" t="str">
            <v>m</v>
          </cell>
          <cell r="F1206">
            <v>1.33</v>
          </cell>
          <cell r="H1206">
            <v>13.21</v>
          </cell>
          <cell r="I1206">
            <v>15.74</v>
          </cell>
          <cell r="J1206">
            <v>0.34</v>
          </cell>
          <cell r="K1206">
            <v>30.620000000000005</v>
          </cell>
        </row>
        <row r="1207">
          <cell r="C1207" t="str">
            <v>21.06.130</v>
          </cell>
          <cell r="D1207" t="str">
            <v>Galeria de tubos de concreto C2-0,50m de diâmetro, inclusive escavação manual das valas até 1,50m de profundidade, reaterro compactado, remoção do material excedente e ainda fornecimento e assentamento dos  tubos</v>
          </cell>
          <cell r="E1207" t="str">
            <v>m</v>
          </cell>
          <cell r="H1207">
            <v>17.32</v>
          </cell>
          <cell r="I1207">
            <v>23.39</v>
          </cell>
          <cell r="J1207">
            <v>0.46</v>
          </cell>
          <cell r="K1207">
            <v>41.17</v>
          </cell>
        </row>
        <row r="1208">
          <cell r="C1208" t="str">
            <v>21.06.140</v>
          </cell>
          <cell r="D1208" t="str">
            <v>Galeria de tubos de concreto C2-0,50m de diâmetro, inclusive escavação manual das valas até 1,50m de profundidade, reaterro compactado, remoção do material excedente e ainda fornecimento e assentamento dos  tubos - (serviço noturno)</v>
          </cell>
          <cell r="E1208" t="str">
            <v>m</v>
          </cell>
          <cell r="H1208">
            <v>17.32</v>
          </cell>
          <cell r="I1208">
            <v>28.07</v>
          </cell>
          <cell r="J1208">
            <v>0.47</v>
          </cell>
          <cell r="K1208">
            <v>45.86</v>
          </cell>
        </row>
        <row r="1209">
          <cell r="C1209" t="str">
            <v>21.06.150</v>
          </cell>
          <cell r="D1209" t="str">
            <v>Galeria de tubos de concreto C2-0,50m de diâmetro, inclusive escavação mecânica das valas até 1,50m de profundidade, reaterro compactado, remoção do material excedente e ainda fornecimento e assentamento dos  tubos</v>
          </cell>
          <cell r="E1209" t="str">
            <v>m</v>
          </cell>
          <cell r="F1209">
            <v>1.61</v>
          </cell>
          <cell r="H1209">
            <v>17.32</v>
          </cell>
          <cell r="I1209">
            <v>16.54</v>
          </cell>
          <cell r="J1209">
            <v>0.46</v>
          </cell>
          <cell r="K1209">
            <v>35.93</v>
          </cell>
        </row>
        <row r="1210">
          <cell r="C1210" t="str">
            <v>21.06.160</v>
          </cell>
          <cell r="D1210" t="str">
            <v>Galeria de tubos de concreto C2-0,50m de diâmetro, inclusive escavação mecânica das valas até 1,50m de profundidade, reaterro compactado, remoção do material excedente e ainda fornecimento e assentamento dos  tubos - (serviço noturno)</v>
          </cell>
          <cell r="E1210" t="str">
            <v>m</v>
          </cell>
          <cell r="F1210">
            <v>1.66</v>
          </cell>
          <cell r="H1210">
            <v>17.32</v>
          </cell>
          <cell r="I1210">
            <v>19.850000000000001</v>
          </cell>
          <cell r="J1210">
            <v>0.47</v>
          </cell>
          <cell r="K1210">
            <v>39.299999999999997</v>
          </cell>
        </row>
        <row r="1211">
          <cell r="C1211" t="str">
            <v>21.06.170</v>
          </cell>
          <cell r="D1211" t="str">
            <v>Galeria de tubos de concreto C2-0,60m de diâmetro, inclusive escavação manual das valas até 1,50m de profundidade, reaterro compactado, remoção do material excedente e ainda fornecimento e assentamento dos  tubos</v>
          </cell>
          <cell r="E1211" t="str">
            <v>m</v>
          </cell>
          <cell r="H1211">
            <v>24.08</v>
          </cell>
          <cell r="I1211">
            <v>28.38</v>
          </cell>
          <cell r="J1211">
            <v>0.61</v>
          </cell>
          <cell r="K1211">
            <v>53.069999999999993</v>
          </cell>
        </row>
        <row r="1212">
          <cell r="C1212" t="str">
            <v>21.06.180</v>
          </cell>
          <cell r="D1212" t="str">
            <v>Galeria de tubos de concreto C2-0,60m de diâmetro, inclusive escavação manual das valas até 1,50m de profundidade, reaterro compactado, remoção do material excedente e ainda fornecimento e assentamento dos  tubos - (serviço noturno)</v>
          </cell>
          <cell r="E1212" t="str">
            <v>m</v>
          </cell>
          <cell r="H1212">
            <v>24.08</v>
          </cell>
          <cell r="I1212">
            <v>34.049999999999997</v>
          </cell>
          <cell r="J1212">
            <v>0.62</v>
          </cell>
          <cell r="K1212">
            <v>58.749999999999993</v>
          </cell>
        </row>
        <row r="1213">
          <cell r="C1213" t="str">
            <v>21.06.190</v>
          </cell>
          <cell r="D1213" t="str">
            <v>Galeria de tubos de concreto C2-0,60m de diâmetro, inclusive escavação mecânica das valas até 1,50m de profundidade, reaterro compactado, remoção do material excedente e ainda fornecimento e assentamento dos  tubos</v>
          </cell>
          <cell r="E1213" t="str">
            <v>m</v>
          </cell>
          <cell r="F1213">
            <v>1.93</v>
          </cell>
          <cell r="H1213">
            <v>24.08</v>
          </cell>
          <cell r="I1213">
            <v>20.149999999999999</v>
          </cell>
          <cell r="J1213">
            <v>0.61</v>
          </cell>
          <cell r="K1213">
            <v>46.769999999999996</v>
          </cell>
        </row>
        <row r="1214">
          <cell r="C1214" t="str">
            <v>21.06.200</v>
          </cell>
          <cell r="D1214" t="str">
            <v>Galeria de tubos de concreto C2-0,60m de diâmetro, inclusive escavação mecânica das valas até 1,50m de profundidade, reaterro compactado, remoção do material excedente e ainda fornecimento e assentamento dos  tubos - (serviço noturno)</v>
          </cell>
          <cell r="E1214" t="str">
            <v>m</v>
          </cell>
          <cell r="F1214">
            <v>1.99</v>
          </cell>
          <cell r="H1214">
            <v>24.08</v>
          </cell>
          <cell r="I1214">
            <v>24.18</v>
          </cell>
          <cell r="J1214">
            <v>0.62</v>
          </cell>
          <cell r="K1214">
            <v>50.87</v>
          </cell>
        </row>
        <row r="1215">
          <cell r="C1215" t="str">
            <v>21.06.210</v>
          </cell>
          <cell r="D1215" t="str">
            <v>Galeria de tubos de concreto CS-0,70m de diâmetro, inclusive escavação manual das valas até 1,50m de profundidade, reaterro compactado, remoção do material excedente e ainda fornecimento e assentamento dos  tubos</v>
          </cell>
          <cell r="E1215" t="str">
            <v>m</v>
          </cell>
          <cell r="H1215">
            <v>35.630000000000003</v>
          </cell>
          <cell r="I1215">
            <v>33.020000000000003</v>
          </cell>
          <cell r="J1215">
            <v>0.79</v>
          </cell>
          <cell r="K1215">
            <v>69.44</v>
          </cell>
        </row>
        <row r="1216">
          <cell r="C1216" t="str">
            <v>21.06.220</v>
          </cell>
          <cell r="D1216" t="str">
            <v>Galeria de tubos de concreto CS-0,70m de diâmetro, inclusive escavação manual das valas até 1,50m de profundidade, reaterro compactado, remoção do material excedente e ainda fornecimento e assentamento dos  tubos - (serviço noturno)</v>
          </cell>
          <cell r="E1216" t="str">
            <v>m</v>
          </cell>
          <cell r="H1216">
            <v>35.630000000000003</v>
          </cell>
          <cell r="I1216">
            <v>39.64</v>
          </cell>
          <cell r="J1216">
            <v>0.81</v>
          </cell>
          <cell r="K1216">
            <v>76.080000000000013</v>
          </cell>
        </row>
        <row r="1217">
          <cell r="C1217" t="str">
            <v>21.06.230</v>
          </cell>
          <cell r="D1217" t="str">
            <v>Galeria de tubos de concreto CS-0,70m de diâmetro, inclusive escavação mecânica das valas até 1,50m de profundidade, reaterro compactado, remoção do material excedente e ainda fornecimento e assentamento dos  tubos</v>
          </cell>
          <cell r="E1217" t="str">
            <v>m</v>
          </cell>
          <cell r="F1217">
            <v>2.25</v>
          </cell>
          <cell r="H1217">
            <v>35.630000000000003</v>
          </cell>
          <cell r="I1217">
            <v>23.41</v>
          </cell>
          <cell r="J1217">
            <v>0.79</v>
          </cell>
          <cell r="K1217">
            <v>62.08</v>
          </cell>
        </row>
        <row r="1218">
          <cell r="C1218" t="str">
            <v>21.06.240</v>
          </cell>
          <cell r="D1218" t="str">
            <v>Galeria de tubos de concreto CS-0,70m de diâmetro, inclusive escavação mecânica das valas até 1,50m de profundidade, reaterro compactado, remoção do material excedente e ainda fornecimento e assentamento dos  tubos - (serviço noturno)</v>
          </cell>
          <cell r="E1218" t="str">
            <v>m</v>
          </cell>
          <cell r="F1218">
            <v>2.3199999999999998</v>
          </cell>
          <cell r="H1218">
            <v>35.630000000000003</v>
          </cell>
          <cell r="I1218">
            <v>28.13</v>
          </cell>
          <cell r="J1218">
            <v>0.81</v>
          </cell>
          <cell r="K1218">
            <v>66.889999999999986</v>
          </cell>
        </row>
        <row r="1219">
          <cell r="C1219" t="str">
            <v>21.06.250</v>
          </cell>
          <cell r="D1219" t="str">
            <v>Galeria de tubos de concreto CS-0,80m de diâmetro, inclusive escavação manual das valas até 1,50m de profundidade, reaterro compactado, remoção do material excedente e ainda fornecimento e assentamento dos  tubos</v>
          </cell>
          <cell r="E1219" t="str">
            <v>m</v>
          </cell>
          <cell r="H1219">
            <v>46.3</v>
          </cell>
          <cell r="I1219">
            <v>37.799999999999997</v>
          </cell>
          <cell r="J1219">
            <v>1.05</v>
          </cell>
          <cell r="K1219">
            <v>85.149999999999991</v>
          </cell>
        </row>
        <row r="1220">
          <cell r="C1220" t="str">
            <v>21.06.260</v>
          </cell>
          <cell r="D1220" t="str">
            <v>Galeria de tubos de concreto CS-0,80m de diâmetro, inclusive escavação manual das valas até 1,50m de profundidade, reaterro compactado, remoção do material excedente e ainda fornecimento e assentamento dos  tubos - (serviço noturno)</v>
          </cell>
          <cell r="E1220" t="str">
            <v>m</v>
          </cell>
          <cell r="H1220">
            <v>46.3</v>
          </cell>
          <cell r="I1220">
            <v>45.37</v>
          </cell>
          <cell r="J1220">
            <v>1.08</v>
          </cell>
          <cell r="K1220">
            <v>92.75</v>
          </cell>
        </row>
        <row r="1221">
          <cell r="C1221" t="str">
            <v>21.06.270</v>
          </cell>
          <cell r="D1221" t="str">
            <v>Galeria de tubos de concreto CS-0,80m de diâmetro, inclusive escavação mecânica das valas até 1,50m de profundidade, reaterro compactado, remoção do material excedente e ainda fornecimento e assentamento dos  tubos</v>
          </cell>
          <cell r="E1221" t="str">
            <v>m</v>
          </cell>
          <cell r="F1221">
            <v>2.57</v>
          </cell>
          <cell r="H1221">
            <v>46.3</v>
          </cell>
          <cell r="I1221">
            <v>26.82</v>
          </cell>
          <cell r="J1221">
            <v>1.05</v>
          </cell>
          <cell r="K1221">
            <v>76.739999999999995</v>
          </cell>
        </row>
        <row r="1222">
          <cell r="C1222" t="str">
            <v>21.06.280</v>
          </cell>
          <cell r="D1222" t="str">
            <v>Galeria de tubos de concreto CS-0,80m de diâmetro, inclusive escavação mecânica das valas até 1,50m de profundidade, reaterro compactado, remoção do material excedente e ainda fornecimento e assentamento dos  tubos - (serviço noturno)</v>
          </cell>
          <cell r="E1222" t="str">
            <v>m</v>
          </cell>
          <cell r="F1222">
            <v>2.66</v>
          </cell>
          <cell r="H1222">
            <v>46.3</v>
          </cell>
          <cell r="I1222">
            <v>32.200000000000003</v>
          </cell>
          <cell r="J1222">
            <v>1.08</v>
          </cell>
          <cell r="K1222">
            <v>82.24</v>
          </cell>
        </row>
        <row r="1223">
          <cell r="C1223" t="str">
            <v>21.06.290</v>
          </cell>
          <cell r="D1223" t="str">
            <v>Galeria de tubos de concreto CS-0,90m de diâmetro, inclusive escavação manual das valas até 1,50m de profundidade, reaterro compactado, remoção do material excedente e ainda fornecimento e assentamento dos  tubos</v>
          </cell>
          <cell r="E1223" t="str">
            <v>m</v>
          </cell>
          <cell r="H1223">
            <v>52.96</v>
          </cell>
          <cell r="I1223">
            <v>43.48</v>
          </cell>
          <cell r="J1223">
            <v>1.27</v>
          </cell>
          <cell r="K1223">
            <v>97.710000000000008</v>
          </cell>
        </row>
        <row r="1224">
          <cell r="C1224" t="str">
            <v>21.06.300</v>
          </cell>
          <cell r="D1224" t="str">
            <v>Galeria de tubos de concreto CS-0,90m de diâmetro, inclusive escavação manual das valas até 1,50m de profundidade, reaterro compactado, remoção do material excedente e ainda fornecimento e assentamento dos  tubos - (serviço noturno)</v>
          </cell>
          <cell r="E1224" t="str">
            <v>m</v>
          </cell>
          <cell r="H1224">
            <v>52.96</v>
          </cell>
          <cell r="I1224">
            <v>52.16</v>
          </cell>
          <cell r="J1224">
            <v>1.3</v>
          </cell>
          <cell r="K1224">
            <v>106.41999999999999</v>
          </cell>
        </row>
        <row r="1225">
          <cell r="C1225" t="str">
            <v>21.06.310</v>
          </cell>
          <cell r="D1225" t="str">
            <v>Galeria de tubos de concreto CS-0,90m de diâmetro, inclusive escavação mecânica das valas até 1,50m de profundidade, reaterro compactado, remoção do material excedente e ainda fornecimento e assentamento dos  tubos</v>
          </cell>
          <cell r="E1225" t="str">
            <v>m</v>
          </cell>
          <cell r="F1225">
            <v>2.89</v>
          </cell>
          <cell r="H1225">
            <v>52.96</v>
          </cell>
          <cell r="I1225">
            <v>31.13</v>
          </cell>
          <cell r="J1225">
            <v>1.27</v>
          </cell>
          <cell r="K1225">
            <v>88.25</v>
          </cell>
        </row>
        <row r="1226">
          <cell r="C1226" t="str">
            <v>21.06.320</v>
          </cell>
          <cell r="D1226" t="str">
            <v>Galeria de tubos de concreto CS-0,90m de diâmetro, inclusive escavação mecânica das valas até 1,50m de profundidade, reaterro compactado, remoção do material excedente e ainda fornecimento e assentamento dos  tubos - (serviço noturno)</v>
          </cell>
          <cell r="E1226" t="str">
            <v>m</v>
          </cell>
          <cell r="F1226">
            <v>2.99</v>
          </cell>
          <cell r="H1226">
            <v>52.96</v>
          </cell>
          <cell r="I1226">
            <v>37.39</v>
          </cell>
          <cell r="J1226">
            <v>1.3</v>
          </cell>
          <cell r="K1226">
            <v>94.64</v>
          </cell>
        </row>
        <row r="1227">
          <cell r="C1227" t="str">
            <v>21.06.330</v>
          </cell>
          <cell r="D1227" t="str">
            <v>Galeria de tubos de concreto CS-1,00m de diâmetro, inclusive escavação manual das valas até 2,00m de profundidade, reaterro compactado, remoção do material excedente e ainda fornecimento e assentamento dos  tubos</v>
          </cell>
          <cell r="E1227" t="str">
            <v>m</v>
          </cell>
          <cell r="H1227">
            <v>67.91</v>
          </cell>
          <cell r="I1227">
            <v>67.31</v>
          </cell>
          <cell r="J1227">
            <v>1.62</v>
          </cell>
          <cell r="K1227">
            <v>136.84</v>
          </cell>
        </row>
        <row r="1228">
          <cell r="C1228" t="str">
            <v>21.06.340</v>
          </cell>
          <cell r="D1228" t="str">
            <v>Galeria de tubos de concreto CS-1,00m de diâmetro, inclusive escavação manual das valas até 2,00m de profundidade, reaterro compactado, remoção do material excedente e ainda fornecimento e assentamento dos  tubos - (serviço noturno)</v>
          </cell>
          <cell r="E1228" t="str">
            <v>m</v>
          </cell>
          <cell r="H1228">
            <v>67.91</v>
          </cell>
          <cell r="I1228">
            <v>80.78</v>
          </cell>
          <cell r="J1228">
            <v>1.65</v>
          </cell>
          <cell r="K1228">
            <v>150.34</v>
          </cell>
        </row>
        <row r="1229">
          <cell r="C1229" t="str">
            <v>21.06.350</v>
          </cell>
          <cell r="D1229" t="str">
            <v>Galeria de tubos de concreto CS-1,00m de diâmetro, inclusive escavação mecânica das valas até 2,00m de profundidade, reaterro compactado, remoção do material excedente e ainda fornecimento e assentamento dos  tubos</v>
          </cell>
          <cell r="E1229" t="str">
            <v>m</v>
          </cell>
          <cell r="F1229">
            <v>4.28</v>
          </cell>
          <cell r="H1229">
            <v>67.91</v>
          </cell>
          <cell r="I1229">
            <v>45.8</v>
          </cell>
          <cell r="J1229">
            <v>1.62</v>
          </cell>
          <cell r="K1229">
            <v>119.60999999999999</v>
          </cell>
        </row>
        <row r="1230">
          <cell r="C1230" t="str">
            <v>21.06.360</v>
          </cell>
          <cell r="D1230" t="str">
            <v>Galeria de tubos de concreto CS-1,00m de diâmetro, inclusive escavação mecânica das valas até 2,00m de profundidade, reaterro compactado, remoção do material excedente e ainda fornecimento e assentamento dos  tubos - (serviço noturno)</v>
          </cell>
          <cell r="E1230" t="str">
            <v>m</v>
          </cell>
          <cell r="F1230">
            <v>4.42</v>
          </cell>
          <cell r="H1230">
            <v>67.91</v>
          </cell>
          <cell r="I1230">
            <v>54.96</v>
          </cell>
          <cell r="J1230">
            <v>1.65</v>
          </cell>
          <cell r="K1230">
            <v>128.94</v>
          </cell>
        </row>
        <row r="1231">
          <cell r="C1231" t="str">
            <v>21.06.370</v>
          </cell>
          <cell r="D1231" t="str">
            <v>Galeria de tubos de concreto CA1-0,60m de diâmetro, inclusive escavação manual das valas até 1,50m de profundidade, reaterro compactado, remoção do material excedente e ainda fornecimento e assentamento dos  tubos</v>
          </cell>
          <cell r="E1231" t="str">
            <v>m</v>
          </cell>
          <cell r="H1231">
            <v>44.93</v>
          </cell>
          <cell r="I1231">
            <v>28.38</v>
          </cell>
          <cell r="J1231">
            <v>0.61</v>
          </cell>
          <cell r="K1231">
            <v>73.92</v>
          </cell>
        </row>
        <row r="1232">
          <cell r="C1232" t="str">
            <v>21.06.380</v>
          </cell>
          <cell r="D1232" t="str">
            <v>Galeria de tubos de concreto CA1-0,60m de diâmetro, inclusive escavação manual das valas até 1,50m de profundidade, reaterro compactado, remoção do material excedente e ainda fornecimento e assentamento dos  tubos - (serviço noturno)</v>
          </cell>
          <cell r="E1232" t="str">
            <v>m</v>
          </cell>
          <cell r="H1232">
            <v>44.93</v>
          </cell>
          <cell r="I1232">
            <v>34.049999999999997</v>
          </cell>
          <cell r="J1232">
            <v>0.62</v>
          </cell>
          <cell r="K1232">
            <v>79.599999999999994</v>
          </cell>
        </row>
        <row r="1233">
          <cell r="C1233" t="str">
            <v>21.06.390</v>
          </cell>
          <cell r="D1233" t="str">
            <v>Galeria de tubos de concreto CA1-0,60m de diâmetro, inclusive escavação mecânica das valas até 1,50m de profundidade, reaterro compactado, remoção do material excedente e ainda fornecimento e assentamento dos  tubos</v>
          </cell>
          <cell r="E1233" t="str">
            <v>m</v>
          </cell>
          <cell r="F1233">
            <v>1.93</v>
          </cell>
          <cell r="H1233">
            <v>44.93</v>
          </cell>
          <cell r="I1233">
            <v>20.149999999999999</v>
          </cell>
          <cell r="J1233">
            <v>0.61</v>
          </cell>
          <cell r="K1233">
            <v>67.62</v>
          </cell>
        </row>
        <row r="1234">
          <cell r="C1234" t="str">
            <v>21.06.400</v>
          </cell>
          <cell r="D1234" t="str">
            <v>Galeria de tubos de concreto CA1-0,60m de diâmetro, inclusive escavação mecânica das valas até 1,50m de profundidade, reaterro compactado, remoção do material excedente e ainda fornecimento e assentamento dos  tubos - (serviço noturno)</v>
          </cell>
          <cell r="E1234" t="str">
            <v>m</v>
          </cell>
          <cell r="F1234">
            <v>1.99</v>
          </cell>
          <cell r="H1234">
            <v>44.93</v>
          </cell>
          <cell r="I1234">
            <v>24.18</v>
          </cell>
          <cell r="J1234">
            <v>0.62</v>
          </cell>
          <cell r="K1234">
            <v>71.72</v>
          </cell>
        </row>
        <row r="1235">
          <cell r="C1235" t="str">
            <v>21.06.410</v>
          </cell>
          <cell r="D1235" t="str">
            <v>Galeria de tubos de concreto CA1-0,70m de diâmetro, inclusive escavação manual das valas até 1,50m de profundidade, reaterro compactado, remoção do material excedente e ainda fornecimento e assentamento dos  tubos</v>
          </cell>
          <cell r="E1235" t="str">
            <v>m</v>
          </cell>
          <cell r="H1235">
            <v>48.03</v>
          </cell>
          <cell r="I1235">
            <v>33.020000000000003</v>
          </cell>
          <cell r="J1235">
            <v>0.79</v>
          </cell>
          <cell r="K1235">
            <v>81.84</v>
          </cell>
        </row>
        <row r="1236">
          <cell r="C1236" t="str">
            <v>21.06.420</v>
          </cell>
          <cell r="D1236" t="str">
            <v>Galeria de tubos de concreto CA1-0,70m de diâmetro, inclusive escavação manual das valas até 1,50m de profundidade, reaterro compactado, remoção do material excedente e ainda fornecimento e assentamento dos  tubos - (serviço noturno)</v>
          </cell>
          <cell r="E1236" t="str">
            <v>m</v>
          </cell>
          <cell r="H1236">
            <v>48.03</v>
          </cell>
          <cell r="I1236">
            <v>39.64</v>
          </cell>
          <cell r="J1236">
            <v>0.81</v>
          </cell>
          <cell r="K1236">
            <v>88.48</v>
          </cell>
        </row>
        <row r="1237">
          <cell r="C1237" t="str">
            <v>21.06.430</v>
          </cell>
          <cell r="D1237" t="str">
            <v>Galeria de tubos de concreto CA1-0,70m de diâmetro, inclusive escavação mecânica das valas até 1,50m de profundidade, reaterro compactado, remoção do material excedente e ainda fornecimento e assentamento dos  tubos</v>
          </cell>
          <cell r="E1237" t="str">
            <v>m</v>
          </cell>
          <cell r="F1237">
            <v>2.25</v>
          </cell>
          <cell r="H1237">
            <v>48.03</v>
          </cell>
          <cell r="I1237">
            <v>23.41</v>
          </cell>
          <cell r="J1237">
            <v>0.79</v>
          </cell>
          <cell r="K1237">
            <v>74.48</v>
          </cell>
        </row>
        <row r="1238">
          <cell r="C1238" t="str">
            <v>21.06.440</v>
          </cell>
          <cell r="D1238" t="str">
            <v>Galeria de tubos de concreto CA1-0,70m de diâmetro, inclusive escavação mecânica das valas até 1,50m de profundidade, reaterro compactado, remoção do material excedente e ainda fornecimento e assentamento dos  tubos - (serviço noturno)</v>
          </cell>
          <cell r="E1238" t="str">
            <v>m</v>
          </cell>
          <cell r="F1238">
            <v>2.3199999999999998</v>
          </cell>
          <cell r="H1238">
            <v>48.03</v>
          </cell>
          <cell r="I1238">
            <v>28.13</v>
          </cell>
          <cell r="J1238">
            <v>0.81</v>
          </cell>
          <cell r="K1238">
            <v>79.289999999999992</v>
          </cell>
        </row>
        <row r="1239">
          <cell r="C1239" t="str">
            <v>21.06.450</v>
          </cell>
          <cell r="D1239" t="str">
            <v>Galeria de tubos de concreto CA1-0,80m de diâmetro, inclusive escavação manual das valas até 1,50m de profundidade, reaterro compactado, remoção do material excedente e ainda fornecimento e assentamento dos  tubos</v>
          </cell>
          <cell r="E1239" t="str">
            <v>m</v>
          </cell>
          <cell r="H1239">
            <v>67.849999999999994</v>
          </cell>
          <cell r="I1239">
            <v>37.799999999999997</v>
          </cell>
          <cell r="J1239">
            <v>1.05</v>
          </cell>
          <cell r="K1239">
            <v>106.69999999999999</v>
          </cell>
        </row>
        <row r="1240">
          <cell r="C1240" t="str">
            <v>21.06.460</v>
          </cell>
          <cell r="D1240" t="str">
            <v>Galeria de tubos de concreto CA1-0,80m de diâmetro, inclusive escavação manual das valas até 1,50m de profundidade, reaterro compactado, remoção do material excedente e ainda fornecimento e assentamento dos  tubos - (serviço noturno)</v>
          </cell>
          <cell r="E1240" t="str">
            <v>m</v>
          </cell>
          <cell r="H1240">
            <v>67.849999999999994</v>
          </cell>
          <cell r="I1240">
            <v>45.37</v>
          </cell>
          <cell r="J1240">
            <v>1.08</v>
          </cell>
          <cell r="K1240">
            <v>114.29999999999998</v>
          </cell>
        </row>
        <row r="1241">
          <cell r="C1241" t="str">
            <v>21.06.470</v>
          </cell>
          <cell r="D1241" t="str">
            <v>Galeria de tubos de concreto CA1-0,80m de diâmetro, inclusive escavação mecânica das valas até 1,50m de profundidade, reaterro compactado, remoção do material excedente e ainda fornecimento e assentamento dos  tubos</v>
          </cell>
          <cell r="E1241" t="str">
            <v>m</v>
          </cell>
          <cell r="F1241">
            <v>2.57</v>
          </cell>
          <cell r="H1241">
            <v>67.849999999999994</v>
          </cell>
          <cell r="I1241">
            <v>26.82</v>
          </cell>
          <cell r="J1241">
            <v>1.05</v>
          </cell>
          <cell r="K1241">
            <v>98.289999999999992</v>
          </cell>
        </row>
        <row r="1242">
          <cell r="C1242" t="str">
            <v>21.06.480</v>
          </cell>
          <cell r="D1242" t="str">
            <v>Galeria de tubos de concreto CA1-0,80m de diâmetro, inclusive escavação mecânica das valas até 1,50m de profundidade, reaterro compactado, remoção do material excedente e ainda fornecimento e assentamento dos  tubos - (serviço noturno)</v>
          </cell>
          <cell r="E1242" t="str">
            <v>m</v>
          </cell>
          <cell r="F1242">
            <v>2.66</v>
          </cell>
          <cell r="H1242">
            <v>67.849999999999994</v>
          </cell>
          <cell r="I1242">
            <v>32.200000000000003</v>
          </cell>
          <cell r="J1242">
            <v>1.08</v>
          </cell>
          <cell r="K1242">
            <v>103.78999999999999</v>
          </cell>
        </row>
        <row r="1243">
          <cell r="C1243" t="str">
            <v>21.06.490</v>
          </cell>
          <cell r="D1243" t="str">
            <v>Galeria de tubos de concreto CA1-0,90m de diâmetro, inclusive escavação manual das valas até 1,50m de profundidade, reaterro compactado, remoção do material excedente e ainda fornecimento e assentamento dos  tubos</v>
          </cell>
          <cell r="E1243" t="str">
            <v>m</v>
          </cell>
          <cell r="H1243">
            <v>69.06</v>
          </cell>
          <cell r="I1243">
            <v>43.48</v>
          </cell>
          <cell r="J1243">
            <v>1.27</v>
          </cell>
          <cell r="K1243">
            <v>113.81</v>
          </cell>
        </row>
        <row r="1244">
          <cell r="C1244" t="str">
            <v>21.06.500</v>
          </cell>
          <cell r="D1244" t="str">
            <v>Galeria de tubos de concreto CA1-0,90m de diâmetro, inclusive escavação manual das valas até 1,50m de profundidade, reaterro compactado, remoção do material excedente e ainda fornecimento e assentamento dos  tubos - (serviço noturno)</v>
          </cell>
          <cell r="E1244" t="str">
            <v>m</v>
          </cell>
          <cell r="H1244">
            <v>69.06</v>
          </cell>
          <cell r="I1244">
            <v>52.16</v>
          </cell>
          <cell r="J1244">
            <v>1.3</v>
          </cell>
          <cell r="K1244">
            <v>122.52</v>
          </cell>
        </row>
        <row r="1245">
          <cell r="C1245" t="str">
            <v>21.06.510</v>
          </cell>
          <cell r="D1245" t="str">
            <v>Galeria de tubos de concreto CA1-0,90m de diâmetro, inclusive escavação mecânica das valas até 1,50m de profundidade, reaterro compactado, remoção do material excedente e ainda fornecimento e assentamento dos  tubos</v>
          </cell>
          <cell r="E1245" t="str">
            <v>m</v>
          </cell>
          <cell r="F1245">
            <v>2.89</v>
          </cell>
          <cell r="H1245">
            <v>69.06</v>
          </cell>
          <cell r="I1245">
            <v>31.13</v>
          </cell>
          <cell r="J1245">
            <v>1.27</v>
          </cell>
          <cell r="K1245">
            <v>104.35000000000001</v>
          </cell>
        </row>
        <row r="1246">
          <cell r="C1246" t="str">
            <v>21.06.520</v>
          </cell>
          <cell r="D1246" t="str">
            <v>Galeria de tubos de concreto CA1-0,90m de diâmetro, inclusive escavação mecânica das valas até 1,50m de profundidade, reaterro compactado, remoção do material excedente e ainda fornecimento e assentamento dos  tubos - (serviço noturno)</v>
          </cell>
          <cell r="E1246" t="str">
            <v>m</v>
          </cell>
          <cell r="F1246">
            <v>2.99</v>
          </cell>
          <cell r="H1246">
            <v>69.06</v>
          </cell>
          <cell r="I1246">
            <v>37.39</v>
          </cell>
          <cell r="J1246">
            <v>1.3</v>
          </cell>
          <cell r="K1246">
            <v>110.74</v>
          </cell>
        </row>
        <row r="1247">
          <cell r="C1247" t="str">
            <v>21.06.530</v>
          </cell>
          <cell r="D1247" t="str">
            <v>Galeria de tubos de concreto CA1-1,00m de diâmetro, inclusive escavação manual das valas até 2,00m de profundidade, reaterro compactado, remoção do material excedente e ainda fornecimento e assentamento dos  tubos</v>
          </cell>
          <cell r="E1247" t="str">
            <v>m</v>
          </cell>
          <cell r="H1247">
            <v>87.61</v>
          </cell>
          <cell r="I1247">
            <v>67.31</v>
          </cell>
          <cell r="J1247">
            <v>1.62</v>
          </cell>
          <cell r="K1247">
            <v>156.54000000000002</v>
          </cell>
        </row>
        <row r="1248">
          <cell r="C1248" t="str">
            <v>21.06.540</v>
          </cell>
          <cell r="D1248" t="str">
            <v>Galeria de tubos de concreto CA1-1,00m de diâmetro, inclusive escavação manual das valas até 2,00m de profundidade, reaterro compactado, remoção do material excedente e ainda fornecimento e assentamento dos  tubos - (serviço noturno)</v>
          </cell>
          <cell r="E1248" t="str">
            <v>m</v>
          </cell>
          <cell r="H1248">
            <v>87.61</v>
          </cell>
          <cell r="I1248">
            <v>80.78</v>
          </cell>
          <cell r="J1248">
            <v>1.65</v>
          </cell>
          <cell r="K1248">
            <v>170.04000000000002</v>
          </cell>
        </row>
        <row r="1249">
          <cell r="C1249" t="str">
            <v>21.06.550</v>
          </cell>
          <cell r="D1249" t="str">
            <v>Galeria de tubos de concreto CA1-1,00m de diâmetro, inclusive escavação mecânica das valas até 2,00m de profundidade, reaterro compactado, remoção do material excedente e ainda fornecimento e assentamento dos  tubos</v>
          </cell>
          <cell r="E1249" t="str">
            <v>m</v>
          </cell>
          <cell r="F1249">
            <v>4.28</v>
          </cell>
          <cell r="H1249">
            <v>87.61</v>
          </cell>
          <cell r="I1249">
            <v>45.8</v>
          </cell>
          <cell r="J1249">
            <v>1.62</v>
          </cell>
          <cell r="K1249">
            <v>139.31</v>
          </cell>
        </row>
        <row r="1250">
          <cell r="C1250">
            <v>2106560</v>
          </cell>
          <cell r="D1250" t="str">
            <v>Galeria de tubos de concreto CA1-1,00m de diâmetro, inclusive escavação mecânica das valas até 2,00m de profundidade, reaterro compactado, remoção do material excedente e ainda fornecimento e assentamento dos  tubos - (serviço noturno)</v>
          </cell>
          <cell r="E1250" t="str">
            <v>m</v>
          </cell>
          <cell r="F1250">
            <v>4.42</v>
          </cell>
          <cell r="H1250">
            <v>87.61</v>
          </cell>
          <cell r="I1250">
            <v>54.96</v>
          </cell>
          <cell r="J1250">
            <v>1.65</v>
          </cell>
          <cell r="K1250">
            <v>148.63999999999999</v>
          </cell>
        </row>
        <row r="1251">
          <cell r="C1251" t="str">
            <v>21.06.570</v>
          </cell>
          <cell r="D1251" t="str">
            <v>Galeria de tubos de concreto CA1-1,10m de diâmetro, inclusive escavação mecânica das valas até 2,00m de profundidade, reaterro compactado, remoção do material excedente e ainda fornecimento e assentamento dos  tubos</v>
          </cell>
          <cell r="E1251" t="str">
            <v>m</v>
          </cell>
          <cell r="F1251">
            <v>4.72</v>
          </cell>
          <cell r="H1251">
            <v>106.13</v>
          </cell>
          <cell r="I1251">
            <v>50.93</v>
          </cell>
          <cell r="J1251">
            <v>1.89</v>
          </cell>
          <cell r="K1251">
            <v>163.66999999999999</v>
          </cell>
        </row>
        <row r="1252">
          <cell r="C1252" t="str">
            <v>21.06.580</v>
          </cell>
          <cell r="D1252" t="str">
            <v>Galeria de tubos de concreto CA1-1,10m de diâmetro, inclusive escavação mecânica das valas até 2,00m de profundidade, reaterro compactado, remoção do material excedente e ainda fornecimento e assentamento dos  tubos - (serviço noturno)</v>
          </cell>
          <cell r="E1252" t="str">
            <v>m</v>
          </cell>
          <cell r="F1252">
            <v>4.88</v>
          </cell>
          <cell r="H1252">
            <v>106.13</v>
          </cell>
          <cell r="I1252">
            <v>61.1</v>
          </cell>
          <cell r="J1252">
            <v>1.93</v>
          </cell>
          <cell r="K1252">
            <v>174.04</v>
          </cell>
        </row>
        <row r="1253">
          <cell r="C1253" t="str">
            <v>21.06.590</v>
          </cell>
          <cell r="D1253" t="str">
            <v>Galeria de tubos de concreto CA1-1,20m de diâmetro, inclusive escavação mecânica das valas até 2,00m de profundidade, reaterro compactado, remoção do material excedente e ainda fornecimento e assentamento dos  tubos</v>
          </cell>
          <cell r="E1253" t="str">
            <v>m</v>
          </cell>
          <cell r="F1253">
            <v>5.13</v>
          </cell>
          <cell r="H1253">
            <v>133.46</v>
          </cell>
          <cell r="I1253">
            <v>57.9</v>
          </cell>
          <cell r="J1253">
            <v>2.31</v>
          </cell>
          <cell r="K1253">
            <v>198.8</v>
          </cell>
        </row>
        <row r="1254">
          <cell r="C1254" t="str">
            <v>21.06.600</v>
          </cell>
          <cell r="D1254" t="str">
            <v>Galeria de tubos de concreto CA1-1,20m de diâmetro, inclusive escavação mecânica das valas até 2,00m de profundidade, reaterro compactado, remoção do material excedente e ainda fornecimento e assentamento dos  tubos - (serviço noturno)</v>
          </cell>
          <cell r="E1254" t="str">
            <v>m</v>
          </cell>
          <cell r="F1254">
            <v>5.31</v>
          </cell>
          <cell r="H1254">
            <v>133.46</v>
          </cell>
          <cell r="I1254">
            <v>69.5</v>
          </cell>
          <cell r="J1254">
            <v>2.36</v>
          </cell>
          <cell r="K1254">
            <v>210.63</v>
          </cell>
        </row>
        <row r="1255">
          <cell r="C1255" t="str">
            <v>21.06.610</v>
          </cell>
          <cell r="D1255" t="str">
            <v>Galeria de tubos de concreto CA1-1,50m de diâmetro, inclusive escavação mecânica das valas até 2,00m de profundidade, reaterro compactado, remoção do material excedente e ainda fornecimento e assentamento dos  tubos</v>
          </cell>
          <cell r="E1255" t="str">
            <v>m</v>
          </cell>
          <cell r="F1255">
            <v>8.0299999999999994</v>
          </cell>
          <cell r="H1255">
            <v>212.39</v>
          </cell>
          <cell r="I1255">
            <v>85.44</v>
          </cell>
          <cell r="J1255">
            <v>3.48</v>
          </cell>
          <cell r="K1255">
            <v>309.33999999999997</v>
          </cell>
        </row>
        <row r="1256">
          <cell r="C1256" t="str">
            <v>21.06.620</v>
          </cell>
          <cell r="D1256" t="str">
            <v>Galeria de tubos de concreto CA1-1,50m de diâmetro, inclusive escavação mecânica das valas até 2,00m de profundidade, reaterro compactado, remoção do material excedente e ainda fornecimento e assentamento dos  tubos - (serviço noturno)</v>
          </cell>
          <cell r="E1256" t="str">
            <v>m</v>
          </cell>
          <cell r="F1256">
            <v>8.3000000000000007</v>
          </cell>
          <cell r="H1256">
            <v>212.39</v>
          </cell>
          <cell r="I1256">
            <v>102.54</v>
          </cell>
          <cell r="J1256">
            <v>3.55</v>
          </cell>
          <cell r="K1256">
            <v>326.78000000000003</v>
          </cell>
        </row>
        <row r="1257">
          <cell r="C1257" t="str">
            <v>21.07.010</v>
          </cell>
          <cell r="D1257" t="str">
            <v>Galeria de tubos de concreto C2-0,20m de diâmetro, inclusive escavação manual das valas até 1,50m de profundidade, reaterro compactado, remoção do material excedente e assentamento dos  tubos (sem o fornecimento dos mesmos)</v>
          </cell>
          <cell r="E1257" t="str">
            <v>m</v>
          </cell>
          <cell r="H1257">
            <v>0.09</v>
          </cell>
          <cell r="I1257">
            <v>9.7899999999999991</v>
          </cell>
          <cell r="J1257">
            <v>0.13</v>
          </cell>
          <cell r="K1257">
            <v>10.01</v>
          </cell>
        </row>
        <row r="1258">
          <cell r="C1258" t="str">
            <v>21.07.020</v>
          </cell>
          <cell r="D1258" t="str">
            <v>Galeria de tubos de concreto C2-0,20m de diâmetro, inclusive escavação manual das valas até 1,50m de profundidade, reaterro compactado, remoção do material excedente e assentamento dos  tubos (sem o fornecimento dos mesmos) - serviço noturno</v>
          </cell>
          <cell r="E1258" t="str">
            <v>m</v>
          </cell>
          <cell r="H1258">
            <v>0.09</v>
          </cell>
          <cell r="I1258">
            <v>11.74</v>
          </cell>
          <cell r="J1258">
            <v>0.13</v>
          </cell>
          <cell r="K1258">
            <v>11.96</v>
          </cell>
        </row>
        <row r="1259">
          <cell r="C1259" t="str">
            <v>21.07.030</v>
          </cell>
          <cell r="D1259" t="str">
            <v>Galeria de tubos de concreto C2-0,20m de diâmetro, inclusive escavação mecânica das valas até 1,50m de profundidade, reaterro compactado, remoção do material excedente e assentamento dos  tubos (sem o fornecimento dos mesmos)</v>
          </cell>
          <cell r="E1259" t="str">
            <v>m</v>
          </cell>
          <cell r="F1259">
            <v>0.64</v>
          </cell>
          <cell r="H1259">
            <v>0.09</v>
          </cell>
          <cell r="I1259">
            <v>7.04</v>
          </cell>
          <cell r="J1259">
            <v>0.12</v>
          </cell>
          <cell r="K1259">
            <v>7.89</v>
          </cell>
        </row>
        <row r="1260">
          <cell r="C1260" t="str">
            <v>21.07.040</v>
          </cell>
          <cell r="D1260" t="str">
            <v>Galeria de tubos de concreto C2-0,20m de diâmetro, inclusive escavação mecânica das valas até 1,50m de profundidade, reaterro compactado, remoção do material excedente e assentamento dos  tubos (sem o fornecimento dos mesmos) - serviço noturno</v>
          </cell>
          <cell r="E1260" t="str">
            <v>m</v>
          </cell>
          <cell r="F1260">
            <v>0.66</v>
          </cell>
          <cell r="H1260">
            <v>0.09</v>
          </cell>
          <cell r="I1260">
            <v>8.4600000000000009</v>
          </cell>
          <cell r="J1260">
            <v>0.13</v>
          </cell>
          <cell r="K1260">
            <v>9.3400000000000016</v>
          </cell>
        </row>
        <row r="1261">
          <cell r="C1261" t="str">
            <v>21.07.050</v>
          </cell>
          <cell r="D1261" t="str">
            <v>Galeria de tubos de concreto C2-0,30m de diâmetro, inclusive escavação manual das valas até 1,50m de profundidade, reaterro compactado, remoção do material excedente e assentamento dos  tubos (sem o fornecimento dos mesmos)</v>
          </cell>
          <cell r="E1261" t="str">
            <v>m</v>
          </cell>
          <cell r="H1261">
            <v>0.11</v>
          </cell>
          <cell r="I1261">
            <v>14.23</v>
          </cell>
          <cell r="J1261">
            <v>0.22</v>
          </cell>
          <cell r="K1261">
            <v>14.56</v>
          </cell>
        </row>
        <row r="1262">
          <cell r="C1262" t="str">
            <v>21.07.060</v>
          </cell>
          <cell r="D1262" t="str">
            <v>Galeria de tubos de concreto C2-0,30m de diâmetro, inclusive escavação manual das valas até 1,50m de profundidade, reaterro compactado, remoção do material excedente e assentamento dos  tubos (sem o fornecimento dos mesmos) - serviço noturno</v>
          </cell>
          <cell r="E1262" t="str">
            <v>m</v>
          </cell>
          <cell r="H1262">
            <v>0.11</v>
          </cell>
          <cell r="I1262">
            <v>17.07</v>
          </cell>
          <cell r="J1262">
            <v>0.22</v>
          </cell>
          <cell r="K1262">
            <v>17.399999999999999</v>
          </cell>
        </row>
        <row r="1263">
          <cell r="C1263" t="str">
            <v>21.07.070</v>
          </cell>
          <cell r="D1263" t="str">
            <v>Galeria de tubos de concreto C2-0,30m de diâmetro, inclusive escavação mecânica das valas até 1,50m de profundidade, reaterro compactado, remoção do material excedente e assentamento dos  tubos (sem o fornecimento dos mesmos)</v>
          </cell>
          <cell r="E1263" t="str">
            <v>m</v>
          </cell>
          <cell r="F1263">
            <v>0.96</v>
          </cell>
          <cell r="H1263">
            <v>0.11</v>
          </cell>
          <cell r="I1263">
            <v>10.11</v>
          </cell>
          <cell r="J1263">
            <v>0.22</v>
          </cell>
          <cell r="K1263">
            <v>11.399999999999999</v>
          </cell>
        </row>
        <row r="1264">
          <cell r="C1264" t="str">
            <v>21.07.080</v>
          </cell>
          <cell r="D1264" t="str">
            <v>Galeria de tubos de concreto C2-0,30m de diâmetro, inclusive escavação mecânica das valas até 1,50m de profundidade, reaterro compactado, remoção do material excedente e assentamento dos  tubos (sem o fornecimento dos mesmos) - serviço noturno</v>
          </cell>
          <cell r="E1264" t="str">
            <v>m</v>
          </cell>
          <cell r="F1264">
            <v>1</v>
          </cell>
          <cell r="H1264">
            <v>0.11</v>
          </cell>
          <cell r="I1264">
            <v>12.15</v>
          </cell>
          <cell r="J1264">
            <v>0.22</v>
          </cell>
          <cell r="K1264">
            <v>13.48</v>
          </cell>
        </row>
        <row r="1265">
          <cell r="C1265" t="str">
            <v>21.07.090</v>
          </cell>
          <cell r="D1265" t="str">
            <v>Galeria de tubos de concreto C2-0,40m de diâmetro, inclusive escavação manual das valas até 1,50m de profundidade, reaterro compactado, remoção do material excedente e assentamento dos  tubos (sem o fornecimento dos mesmos)</v>
          </cell>
          <cell r="E1265" t="str">
            <v>m</v>
          </cell>
          <cell r="H1265">
            <v>0.21</v>
          </cell>
          <cell r="I1265">
            <v>18.600000000000001</v>
          </cell>
          <cell r="J1265">
            <v>0.33</v>
          </cell>
          <cell r="K1265">
            <v>19.14</v>
          </cell>
        </row>
        <row r="1266">
          <cell r="C1266" t="str">
            <v>21.07.100</v>
          </cell>
          <cell r="D1266" t="str">
            <v>Galeria de tubos de concreto C2-0,40m de diâmetro, inclusive escavação manual das valas até 1,50m de profundidade, reaterro compactado, remoção do material excedente e assentamento dos  tubos (sem o fornecimento dos mesmos) - serviço noturno</v>
          </cell>
          <cell r="E1266" t="str">
            <v>m</v>
          </cell>
          <cell r="H1266">
            <v>0.21</v>
          </cell>
          <cell r="I1266">
            <v>22.33</v>
          </cell>
          <cell r="J1266">
            <v>0.34</v>
          </cell>
          <cell r="K1266">
            <v>22.88</v>
          </cell>
        </row>
        <row r="1267">
          <cell r="C1267" t="str">
            <v>21.07.110</v>
          </cell>
          <cell r="D1267" t="str">
            <v>Galeria de tubos de concreto C2-0,40m de diâmetro, inclusive escavação mecânica das valas até 1,50m de profundidade, reaterro compactado, remoção do material excedente e assentamento dos  tubos (sem o fornecimento dos mesmos)</v>
          </cell>
          <cell r="E1267" t="str">
            <v>m</v>
          </cell>
          <cell r="F1267">
            <v>1.29</v>
          </cell>
          <cell r="H1267">
            <v>0.21</v>
          </cell>
          <cell r="I1267">
            <v>13.12</v>
          </cell>
          <cell r="J1267">
            <v>0.33</v>
          </cell>
          <cell r="K1267">
            <v>14.95</v>
          </cell>
        </row>
        <row r="1268">
          <cell r="C1268" t="str">
            <v>21.07.120</v>
          </cell>
          <cell r="D1268" t="str">
            <v>Galeria de tubos de concreto C2-0,40m de diâmetro, inclusive escavação mecânica das valas até 1,50m de profundidade, reaterro compactado, remoção do material excedente e assentamento dos  tubos (sem o fornecimento dos mesmos) - serviço noturno</v>
          </cell>
          <cell r="E1268" t="str">
            <v>m</v>
          </cell>
          <cell r="F1268">
            <v>1.33</v>
          </cell>
          <cell r="H1268">
            <v>0.21</v>
          </cell>
          <cell r="I1268">
            <v>15.74</v>
          </cell>
          <cell r="J1268">
            <v>0.34</v>
          </cell>
          <cell r="K1268">
            <v>17.620000000000005</v>
          </cell>
        </row>
        <row r="1269">
          <cell r="C1269" t="str">
            <v>21.07.130</v>
          </cell>
          <cell r="D1269" t="str">
            <v>Galeria de tubos de concreto C2-0,50m de diâmetro, inclusive escavação manual das valas até 1,50m de profundidade, reaterro compactado, remoção do material excedente e assentamento dos  tubos (sem o fornecimento dos mesmos)</v>
          </cell>
          <cell r="E1269" t="str">
            <v>m</v>
          </cell>
          <cell r="H1269">
            <v>0.32</v>
          </cell>
          <cell r="I1269">
            <v>23.39</v>
          </cell>
          <cell r="J1269">
            <v>0.46</v>
          </cell>
          <cell r="K1269">
            <v>24.17</v>
          </cell>
        </row>
        <row r="1270">
          <cell r="C1270" t="str">
            <v>21.07.140</v>
          </cell>
          <cell r="D1270" t="str">
            <v>Galeria de tubos de concreto C2-0,50m de diâmetro, inclusive escavação manual das valas até 1,50m de profundidade, reaterro compactado, remoção do material excedente e assentamento dos  tubos (sem o fornecimento dos mesmos) - serviço noturno</v>
          </cell>
          <cell r="E1270" t="str">
            <v>m</v>
          </cell>
          <cell r="H1270">
            <v>0.32</v>
          </cell>
          <cell r="I1270">
            <v>28.07</v>
          </cell>
          <cell r="J1270">
            <v>0.47</v>
          </cell>
          <cell r="K1270">
            <v>28.86</v>
          </cell>
        </row>
        <row r="1271">
          <cell r="C1271" t="str">
            <v>21.07.150</v>
          </cell>
          <cell r="D1271" t="str">
            <v>Galeria de tubos de concreto C2-0,50m de diâmetro, inclusive escavação mecânica das valas até 1,50m de profundidade, reaterro compactado, remoção do material excedente e assentamento dos  tubos (sem o fornecimento dos mesmos)</v>
          </cell>
          <cell r="E1271" t="str">
            <v>m</v>
          </cell>
          <cell r="F1271">
            <v>1.61</v>
          </cell>
          <cell r="H1271">
            <v>0.32</v>
          </cell>
          <cell r="I1271">
            <v>16.54</v>
          </cell>
          <cell r="J1271">
            <v>0.47</v>
          </cell>
          <cell r="K1271">
            <v>18.939999999999998</v>
          </cell>
        </row>
        <row r="1272">
          <cell r="C1272" t="str">
            <v>21.07.160</v>
          </cell>
          <cell r="D1272" t="str">
            <v>Galeria de tubos de concreto C2-0,50m de diâmetro, inclusive escavação mecânica das valas até 1,50m de profundidade, reaterro compactado, remoção do material excedente e assentamento dos  tubos (sem o fornecimento dos mesmos) - serviço noturno</v>
          </cell>
          <cell r="E1272" t="str">
            <v>m</v>
          </cell>
          <cell r="F1272">
            <v>1.66</v>
          </cell>
          <cell r="H1272">
            <v>0.32</v>
          </cell>
          <cell r="I1272">
            <v>19.850000000000001</v>
          </cell>
          <cell r="J1272">
            <v>0.47</v>
          </cell>
          <cell r="K1272">
            <v>22.3</v>
          </cell>
        </row>
        <row r="1273">
          <cell r="C1273" t="str">
            <v>21.07.170</v>
          </cell>
          <cell r="D1273" t="str">
            <v>Galeria de tubos de concreto C2 ou CA1-0,60m de diâmetro, inclusive escavação manual das valas até 1,50m de profundidade, reaterro compactado, remoção do material excedente e assentamento dos  tubos (sem o fornecimento dos mesmos)</v>
          </cell>
          <cell r="E1273" t="str">
            <v>m</v>
          </cell>
          <cell r="H1273">
            <v>0.43</v>
          </cell>
          <cell r="I1273">
            <v>28.38</v>
          </cell>
          <cell r="J1273">
            <v>0.61</v>
          </cell>
          <cell r="K1273">
            <v>29.419999999999998</v>
          </cell>
        </row>
        <row r="1274">
          <cell r="C1274" t="str">
            <v>21.07.180</v>
          </cell>
          <cell r="D1274" t="str">
            <v>Galeria de tubos de concreto C2 ou CA1-0,60m de diâmetro, inclusive escavação manual das valas até 1,50m de profundidade, reaterro compactado, remoção do material excedente e assentamento dos  tubos (sem o fornecimento dos mesmos) - serviço noturno</v>
          </cell>
          <cell r="E1274" t="str">
            <v>m</v>
          </cell>
          <cell r="H1274">
            <v>0.43</v>
          </cell>
          <cell r="I1274">
            <v>34.049999999999997</v>
          </cell>
          <cell r="J1274">
            <v>0.62</v>
          </cell>
          <cell r="K1274">
            <v>35.099999999999994</v>
          </cell>
        </row>
        <row r="1275">
          <cell r="C1275" t="str">
            <v>21.07.190</v>
          </cell>
          <cell r="D1275" t="str">
            <v>Galeria de tubos de concreto C2 ou CA1-0,60m de diâmetro, inclusive escavação mecânica das valas até 1,50m de profundidade, reaterro compactado, remoção do material excedente e assentamento dos  tubos (sem o fornecimento dos mesmos)</v>
          </cell>
          <cell r="E1275" t="str">
            <v>m</v>
          </cell>
          <cell r="F1275">
            <v>1.93</v>
          </cell>
          <cell r="H1275">
            <v>0.43</v>
          </cell>
          <cell r="I1275">
            <v>20.149999999999999</v>
          </cell>
          <cell r="J1275">
            <v>0.61</v>
          </cell>
          <cell r="K1275">
            <v>23.119999999999997</v>
          </cell>
        </row>
        <row r="1276">
          <cell r="C1276" t="str">
            <v>21.07.200</v>
          </cell>
          <cell r="D1276" t="str">
            <v>Galeria de tubos de concreto C2 ou CA1-0,60m de diâmetro, inclusive escavação mecânica das valas até 1,50m de profundidade, reaterro compactado, remoção do material excedente e assentamento dos  tubos (sem o fornecimento dos mesmos) - serviço noturno</v>
          </cell>
          <cell r="E1276" t="str">
            <v>m</v>
          </cell>
          <cell r="F1276">
            <v>1.99</v>
          </cell>
          <cell r="H1276">
            <v>0.43</v>
          </cell>
          <cell r="I1276">
            <v>24.18</v>
          </cell>
          <cell r="J1276">
            <v>0.62</v>
          </cell>
          <cell r="K1276">
            <v>27.22</v>
          </cell>
        </row>
        <row r="1277">
          <cell r="C1277" t="str">
            <v>21.07.210</v>
          </cell>
          <cell r="D1277" t="str">
            <v>Galeria de tubos de concreto CS ou CA1-0,70m de diâmetro, inclusive escavação manual das valas até 1,50m de profundidade, reaterro compactado, remoção do material excedente e assentamento dos  tubos (sem o fornecimento dos mesmos)</v>
          </cell>
          <cell r="E1277" t="str">
            <v>m</v>
          </cell>
          <cell r="H1277">
            <v>0.63</v>
          </cell>
          <cell r="I1277">
            <v>33.020000000000003</v>
          </cell>
          <cell r="J1277">
            <v>0.79</v>
          </cell>
          <cell r="K1277">
            <v>34.440000000000005</v>
          </cell>
        </row>
        <row r="1278">
          <cell r="C1278" t="str">
            <v>21.07.220</v>
          </cell>
          <cell r="D1278" t="str">
            <v>Galeria de tubos de concreto CS ou CA1-0,70m de diâmetro, inclusive escavação manual das valas até 1,50m de profundidade, reaterro compactado, remoção do material excedente e assentamento dos  tubos (sem o fornecimento dos mesmos) - serviço noturno</v>
          </cell>
          <cell r="E1278" t="str">
            <v>m</v>
          </cell>
          <cell r="H1278">
            <v>0.63</v>
          </cell>
          <cell r="I1278">
            <v>39.64</v>
          </cell>
          <cell r="J1278">
            <v>0.81</v>
          </cell>
          <cell r="K1278">
            <v>41.080000000000005</v>
          </cell>
        </row>
        <row r="1279">
          <cell r="C1279" t="str">
            <v>21.07.230</v>
          </cell>
          <cell r="D1279" t="str">
            <v>Galeria de tubos de concreto CS ou CA1-0,70m de diâmetro, inclusive escavação mecânica das valas até 1,50m de profundidade, reaterro compactado, remoção do material excedente e assentamento dos  tubos (sem o fornecimento dos mesmos)</v>
          </cell>
          <cell r="E1279" t="str">
            <v>m</v>
          </cell>
          <cell r="F1279">
            <v>2.25</v>
          </cell>
          <cell r="H1279">
            <v>0.63</v>
          </cell>
          <cell r="I1279">
            <v>23.41</v>
          </cell>
          <cell r="J1279">
            <v>0.79</v>
          </cell>
          <cell r="K1279">
            <v>27.08</v>
          </cell>
        </row>
        <row r="1280">
          <cell r="C1280" t="str">
            <v>21.07.240</v>
          </cell>
          <cell r="D1280" t="str">
            <v>Galeria de tubos de concreto CS ou CA1-0,70m de diâmetro, inclusive escavação mecânica das valas até 1,50m de profundidade, reaterro compactado, remoção do material excedente e assentamento dos  tubos (sem o fornecimento dos mesmos) - serviço noturno</v>
          </cell>
          <cell r="E1280" t="str">
            <v>m</v>
          </cell>
          <cell r="F1280">
            <v>2.3199999999999998</v>
          </cell>
          <cell r="H1280">
            <v>0.63</v>
          </cell>
          <cell r="I1280">
            <v>28.13</v>
          </cell>
          <cell r="J1280">
            <v>0.81</v>
          </cell>
          <cell r="K1280">
            <v>31.889999999999997</v>
          </cell>
        </row>
        <row r="1281">
          <cell r="C1281" t="str">
            <v>21.07.250</v>
          </cell>
          <cell r="D1281" t="str">
            <v>Galeria de tubos de concreto CS ou CA1-0,80m de diâmetro, inclusive escavação manual das valas até 1,50m de profundidade, reaterro compactado, remoção do material excedente e assentamento dos  tubos (sem o fornecimento dos mesmos)</v>
          </cell>
          <cell r="E1281" t="str">
            <v>m</v>
          </cell>
          <cell r="K1281">
            <v>0</v>
          </cell>
        </row>
        <row r="1282">
          <cell r="C1282" t="str">
            <v>21.07.260</v>
          </cell>
          <cell r="D1282" t="str">
            <v>Galeria de tubos de concreto CS ou CA1-0,80m de diâmetro, inclusive escavação manual das valas até 1,50m de profundidade, reaterro compactado, remoção do material excedente e assentamento dos  tubos (sem o fornecimento dos mesmos) - serviço noturno</v>
          </cell>
          <cell r="E1282" t="str">
            <v>m</v>
          </cell>
          <cell r="H1282">
            <v>0.85</v>
          </cell>
          <cell r="I1282">
            <v>45.37</v>
          </cell>
          <cell r="J1282">
            <v>1.08</v>
          </cell>
          <cell r="K1282">
            <v>47.3</v>
          </cell>
        </row>
        <row r="1283">
          <cell r="C1283" t="str">
            <v>21.07.270</v>
          </cell>
          <cell r="D1283" t="str">
            <v>Galeria de tubos de concreto CS ou CA1-0,80m de diâmetro, inclusive escavação mecânica das valas até 1,50m de profundidade, reaterro compactado, remoção do material excedente e assentamento dos  tubos (sem o fornecimento dos mesmos)</v>
          </cell>
          <cell r="E1283" t="str">
            <v>m</v>
          </cell>
          <cell r="F1283">
            <v>2.57</v>
          </cell>
          <cell r="H1283">
            <v>0.85</v>
          </cell>
          <cell r="I1283">
            <v>26.82</v>
          </cell>
          <cell r="J1283">
            <v>1.05</v>
          </cell>
          <cell r="K1283">
            <v>31.290000000000003</v>
          </cell>
        </row>
        <row r="1284">
          <cell r="C1284" t="str">
            <v>21.07.280</v>
          </cell>
          <cell r="D1284" t="str">
            <v>Galeria de tubos de concreto CS ou CA1-0,80m de diâmetro, inclusive escavação mecânica das valas até 1,50m de profundidade, reaterro compactado, remoção do material excedente e assentamento dos  tubos (sem o fornecimento dos mesmos) - serviço noturno</v>
          </cell>
          <cell r="E1284" t="str">
            <v>m</v>
          </cell>
          <cell r="F1284">
            <v>2.66</v>
          </cell>
          <cell r="H1284">
            <v>0.85</v>
          </cell>
          <cell r="I1284">
            <v>32.200000000000003</v>
          </cell>
          <cell r="J1284">
            <v>1.08</v>
          </cell>
          <cell r="K1284">
            <v>36.790000000000006</v>
          </cell>
        </row>
        <row r="1285">
          <cell r="C1285" t="str">
            <v>21.07.290</v>
          </cell>
          <cell r="D1285" t="str">
            <v>Galeria de tubos de concreto CS ou CA1-0,90m de diâmetro, inclusive escavação manual das valas até 1,50m de profundidade, reaterro compactado, remoção do material excedente e assentamento dos  tubos (sem o fornecimento dos mesmos)</v>
          </cell>
          <cell r="E1285" t="str">
            <v>m</v>
          </cell>
          <cell r="H1285">
            <v>1.06</v>
          </cell>
          <cell r="I1285">
            <v>43.48</v>
          </cell>
          <cell r="J1285">
            <v>1.27</v>
          </cell>
          <cell r="K1285">
            <v>45.81</v>
          </cell>
        </row>
        <row r="1286">
          <cell r="C1286" t="str">
            <v>21.07.300</v>
          </cell>
          <cell r="D1286" t="str">
            <v>Galeria de tubos de concreto CS ou CA1-0,90m de diâmetro, inclusive escavação manual das valas até 1,50m de profundidade, reaterro compactado, remoção do material excedente e assentamento dos  tubos (sem o fornecimento dos mesmos) - serviço noturno</v>
          </cell>
          <cell r="E1286" t="str">
            <v>m</v>
          </cell>
          <cell r="H1286">
            <v>1.06</v>
          </cell>
          <cell r="I1286">
            <v>52.16</v>
          </cell>
          <cell r="J1286">
            <v>1.3</v>
          </cell>
          <cell r="K1286">
            <v>54.519999999999996</v>
          </cell>
        </row>
        <row r="1287">
          <cell r="C1287" t="str">
            <v>21.07.310</v>
          </cell>
          <cell r="D1287" t="str">
            <v>Galeria de tubos de concreto CS ou CA1-0,90m de diâmetro, inclusive escavação mecânica das valas até 1,50m de profundidade, reaterro compactado, remoção do material excedente e assentamento dos  tubos (sem o fornecimento dos mesmos)</v>
          </cell>
          <cell r="E1287" t="str">
            <v>m</v>
          </cell>
          <cell r="F1287">
            <v>2.89</v>
          </cell>
          <cell r="H1287">
            <v>1.06</v>
          </cell>
          <cell r="I1287">
            <v>31.13</v>
          </cell>
          <cell r="J1287">
            <v>1.27</v>
          </cell>
          <cell r="K1287">
            <v>36.35</v>
          </cell>
        </row>
        <row r="1288">
          <cell r="C1288" t="str">
            <v>21.07.320</v>
          </cell>
          <cell r="D1288" t="str">
            <v>Galeria de tubos de concreto CS ou CA1-0,90m de diâmetro, inclusive escavação mecânica das valas até 1,50m de profundidade, reaterro compactado, remoção do material excedente e assentamento dos  tubos (sem o fornecimento dos mesmos) - serviço noturno</v>
          </cell>
          <cell r="E1288" t="str">
            <v>m</v>
          </cell>
          <cell r="F1288">
            <v>2.99</v>
          </cell>
          <cell r="H1288">
            <v>1.06</v>
          </cell>
          <cell r="I1288">
            <v>37.39</v>
          </cell>
          <cell r="J1288">
            <v>1.3</v>
          </cell>
          <cell r="K1288">
            <v>42.74</v>
          </cell>
        </row>
        <row r="1289">
          <cell r="C1289" t="str">
            <v>21.07.330</v>
          </cell>
          <cell r="D1289" t="str">
            <v>Galeria de tubos de concreto CS ou CA1-1,00m de diâmetro, inclusive escavação manual das valas até 2,00m de profundidade, reaterro compactado, remoção do material excedente e assentamento dos  tubos (sem o fornecimento dos mesmos)</v>
          </cell>
          <cell r="E1289" t="str">
            <v>m</v>
          </cell>
          <cell r="H1289">
            <v>1.61</v>
          </cell>
          <cell r="I1289">
            <v>67.31</v>
          </cell>
          <cell r="J1289">
            <v>1.62</v>
          </cell>
          <cell r="K1289">
            <v>70.540000000000006</v>
          </cell>
        </row>
        <row r="1290">
          <cell r="C1290" t="str">
            <v>21.07.340</v>
          </cell>
          <cell r="D1290" t="str">
            <v>Galeria de tubos de concreto CS ou CA1-1,00m de diâmetro, inclusive escavação manual das valas até 2,00m de profundidade, reaterro compactado, remoção do material excedente e assentamento dos  tubos (sem o fornecimento dos mesmos) - serviço noturno</v>
          </cell>
          <cell r="E1290" t="str">
            <v>m</v>
          </cell>
          <cell r="H1290">
            <v>1.61</v>
          </cell>
          <cell r="I1290">
            <v>80.78</v>
          </cell>
          <cell r="J1290">
            <v>1.65</v>
          </cell>
          <cell r="K1290">
            <v>84.04</v>
          </cell>
        </row>
        <row r="1291">
          <cell r="C1291" t="str">
            <v>21.07.350</v>
          </cell>
          <cell r="D1291" t="str">
            <v>Galeria de tubos de concreto CS ou CA1-1,00m de diâmetro, inclusive escavação mecânica das valas até 2,00m de profundidade, reaterro compactado, remoção do material excedente e assentamento dos  tubos (sem o fornecimento dos mesmos)</v>
          </cell>
          <cell r="E1291" t="str">
            <v>m</v>
          </cell>
          <cell r="F1291">
            <v>4.28</v>
          </cell>
          <cell r="H1291">
            <v>1.61</v>
          </cell>
          <cell r="I1291">
            <v>45.8</v>
          </cell>
          <cell r="J1291">
            <v>1.62</v>
          </cell>
          <cell r="K1291">
            <v>53.309999999999995</v>
          </cell>
        </row>
        <row r="1292">
          <cell r="C1292" t="str">
            <v>21.07.360</v>
          </cell>
          <cell r="D1292" t="str">
            <v>Galeria de tubos de concreto CS ou CA1-1,00m de diâmetro, inclusive escavação mecânica das valas até 2,00m de profundidade, reaterro compactado, remoção do material excedente e assentamento dos  tubos (sem o fornecimento dos mesmos) - serviço noturno</v>
          </cell>
          <cell r="E1292" t="str">
            <v>m</v>
          </cell>
          <cell r="F1292">
            <v>4.42</v>
          </cell>
          <cell r="H1292">
            <v>1.61</v>
          </cell>
          <cell r="I1292">
            <v>54.96</v>
          </cell>
          <cell r="J1292">
            <v>1.65</v>
          </cell>
          <cell r="K1292">
            <v>62.64</v>
          </cell>
        </row>
        <row r="1293">
          <cell r="C1293" t="str">
            <v>21.07.370</v>
          </cell>
          <cell r="D1293" t="str">
            <v>Galeria de tubos de concreto CA1-1,10m de diâmetro, inclusive escavação mecânica das valas até 2,00m de profundidade, reaterro compactado, remoção do material excedente e assentamento dos  tubos (sem o fornecimento dos mesmos)</v>
          </cell>
          <cell r="E1293" t="str">
            <v>m</v>
          </cell>
          <cell r="F1293">
            <v>4.72</v>
          </cell>
          <cell r="H1293">
            <v>2.13</v>
          </cell>
          <cell r="I1293">
            <v>50.93</v>
          </cell>
          <cell r="J1293">
            <v>1.89</v>
          </cell>
          <cell r="K1293">
            <v>59.67</v>
          </cell>
        </row>
        <row r="1294">
          <cell r="C1294" t="str">
            <v>21.07.380</v>
          </cell>
          <cell r="D1294" t="str">
            <v>Galeria de tubos de concreto CA1-1,10m de diâmetro, inclusive escavação mecânica das valas até 2,00m de profundidade, reaterro compactado, remoção do material excedente e assentamento dos  tubos (sem o fornecimento dos mesmos) - serviço noturno</v>
          </cell>
          <cell r="E1294" t="str">
            <v>m</v>
          </cell>
          <cell r="F1294">
            <v>4.88</v>
          </cell>
          <cell r="H1294">
            <v>2.13</v>
          </cell>
          <cell r="I1294">
            <v>61.1</v>
          </cell>
          <cell r="J1294">
            <v>1.93</v>
          </cell>
          <cell r="K1294">
            <v>70.039999999999992</v>
          </cell>
        </row>
        <row r="1295">
          <cell r="C1295" t="str">
            <v>21.07.390</v>
          </cell>
          <cell r="D1295" t="str">
            <v>Galeria de tubos de concreto CA1-1,20m de diâmetro, inclusive escavação mecânica das valas até 2,00m de profundidade, reaterro compactado, remoção do material excedente e assentamento dos  tubos (sem o fornecimento dos mesmos)</v>
          </cell>
          <cell r="E1295" t="str">
            <v>m</v>
          </cell>
          <cell r="F1295">
            <v>5.13</v>
          </cell>
          <cell r="H1295">
            <v>2.66</v>
          </cell>
          <cell r="I1295">
            <v>57.9</v>
          </cell>
          <cell r="J1295">
            <v>2.31</v>
          </cell>
          <cell r="K1295">
            <v>68</v>
          </cell>
        </row>
        <row r="1296">
          <cell r="C1296" t="str">
            <v>21.07.400</v>
          </cell>
          <cell r="D1296" t="str">
            <v>Galeria de tubos de concreto CA1-1,20m de diâmetro, inclusive escavação mecânica das valas até 2,00m de profundidade, reaterro compactado, remoção do material excedente e assentamento dos  tubos (sem o fornecimento dos mesmos) - serviço noturno</v>
          </cell>
          <cell r="E1296" t="str">
            <v>m</v>
          </cell>
          <cell r="F1296">
            <v>5.31</v>
          </cell>
          <cell r="H1296">
            <v>2.66</v>
          </cell>
          <cell r="I1296">
            <v>69.5</v>
          </cell>
          <cell r="J1296">
            <v>2.36</v>
          </cell>
          <cell r="K1296">
            <v>79.83</v>
          </cell>
        </row>
        <row r="1297">
          <cell r="C1297" t="str">
            <v>21.07.410</v>
          </cell>
          <cell r="D1297" t="str">
            <v>Galeria de tubos de concreto CA1-1,50m de diâmetro, inclusive escavação mecânica das valas até 2,50m de profundidade, reaterro compactado, remoção do material excedente e assentamento dos  tubos (sem o fornecimento dos mesmos)</v>
          </cell>
          <cell r="E1297" t="str">
            <v>m</v>
          </cell>
          <cell r="F1297">
            <v>8.0299999999999994</v>
          </cell>
          <cell r="H1297">
            <v>5.34</v>
          </cell>
          <cell r="I1297">
            <v>85.44</v>
          </cell>
          <cell r="J1297">
            <v>3.48</v>
          </cell>
          <cell r="K1297">
            <v>102.29</v>
          </cell>
        </row>
        <row r="1298">
          <cell r="C1298" t="str">
            <v>21.07.420</v>
          </cell>
          <cell r="D1298" t="str">
            <v>Galeria de tubos de concreto CA1-1,50m de diâmetro, inclusive escavação mecânica das valas até 2,50m de profundidade, reaterro compactado, remoção do material excedente e assentamento dos  tubos (sem o fornecimento dos mesmos) - serviço noturno</v>
          </cell>
          <cell r="E1298" t="str">
            <v>m</v>
          </cell>
          <cell r="F1298">
            <v>8.3000000000000007</v>
          </cell>
          <cell r="H1298">
            <v>5.34</v>
          </cell>
          <cell r="I1298">
            <v>102.54</v>
          </cell>
          <cell r="J1298">
            <v>3.55</v>
          </cell>
          <cell r="K1298">
            <v>119.73</v>
          </cell>
        </row>
        <row r="1299">
          <cell r="C1299" t="str">
            <v>21.08.010</v>
          </cell>
          <cell r="D1299" t="str">
            <v>Assentamento de tubos de concreto C2-0,20m de diâmetro, inclusive fornecimento dos mesmos</v>
          </cell>
          <cell r="E1299" t="str">
            <v>m</v>
          </cell>
          <cell r="H1299">
            <v>7.09</v>
          </cell>
          <cell r="I1299">
            <v>2.7</v>
          </cell>
          <cell r="K1299">
            <v>9.7899999999999991</v>
          </cell>
        </row>
        <row r="1300">
          <cell r="C1300" t="str">
            <v>21.08.020</v>
          </cell>
          <cell r="D1300" t="str">
            <v>Assentamento de tubos de concreto C2-0,30m de diâmetro, inclusive fornecimento dos mesmos</v>
          </cell>
          <cell r="E1300" t="str">
            <v>m</v>
          </cell>
          <cell r="H1300">
            <v>9.7100000000000009</v>
          </cell>
          <cell r="I1300">
            <v>3.72</v>
          </cell>
          <cell r="K1300">
            <v>13.430000000000001</v>
          </cell>
        </row>
        <row r="1301">
          <cell r="C1301" t="str">
            <v>21.08.030</v>
          </cell>
          <cell r="D1301" t="str">
            <v>Assentamento de tubos de concreto C2-0,40m de diâmetro, inclusive fornecimento dos mesmos</v>
          </cell>
          <cell r="E1301" t="str">
            <v>m</v>
          </cell>
          <cell r="H1301">
            <v>13.21</v>
          </cell>
          <cell r="I1301">
            <v>4.74</v>
          </cell>
          <cell r="K1301">
            <v>17.950000000000003</v>
          </cell>
        </row>
        <row r="1302">
          <cell r="C1302" t="str">
            <v>21.08.040</v>
          </cell>
          <cell r="D1302" t="str">
            <v>Assentamento de tubos de concreto C2-0,50m de diâmetro, inclusive fornecimento dos mesmos</v>
          </cell>
          <cell r="E1302" t="str">
            <v>m</v>
          </cell>
          <cell r="H1302">
            <v>17.32</v>
          </cell>
          <cell r="I1302">
            <v>6.23</v>
          </cell>
          <cell r="K1302">
            <v>23.55</v>
          </cell>
        </row>
        <row r="1303">
          <cell r="C1303" t="str">
            <v>21.08.050</v>
          </cell>
          <cell r="D1303" t="str">
            <v>Assentamento de tubos de concreto C2-0,60m de diâmetro, inclusive fornecimento dos mesmos</v>
          </cell>
          <cell r="E1303" t="str">
            <v>m</v>
          </cell>
          <cell r="H1303">
            <v>24.08</v>
          </cell>
          <cell r="I1303">
            <v>8.0299999999999994</v>
          </cell>
          <cell r="K1303">
            <v>32.11</v>
          </cell>
        </row>
        <row r="1304">
          <cell r="C1304" t="str">
            <v>21.08.060</v>
          </cell>
          <cell r="D1304" t="str">
            <v>Assentamento de tubos de concreto CS-0,70m de diâmetro, inclusive fornecimento dos mesmos</v>
          </cell>
          <cell r="E1304" t="str">
            <v>m</v>
          </cell>
          <cell r="H1304">
            <v>35.630000000000003</v>
          </cell>
          <cell r="I1304">
            <v>9.5299999999999994</v>
          </cell>
          <cell r="K1304">
            <v>45.160000000000004</v>
          </cell>
        </row>
        <row r="1305">
          <cell r="C1305" t="str">
            <v>21.08.070</v>
          </cell>
          <cell r="D1305" t="str">
            <v>Assentamento de tubos de concreto CS-0,80m de diâmetro, inclusive fornecimento dos mesmos</v>
          </cell>
          <cell r="E1305" t="str">
            <v>m</v>
          </cell>
          <cell r="H1305">
            <v>46.3</v>
          </cell>
          <cell r="I1305">
            <v>11.58</v>
          </cell>
          <cell r="K1305">
            <v>57.879999999999995</v>
          </cell>
        </row>
        <row r="1306">
          <cell r="C1306" t="str">
            <v>21.08.080</v>
          </cell>
          <cell r="D1306" t="str">
            <v>Assentamento de tubos de concreto CS-0,90m de diâmetro, inclusive fornecimento dos mesmos</v>
          </cell>
          <cell r="E1306" t="str">
            <v>m</v>
          </cell>
          <cell r="H1306">
            <v>52.96</v>
          </cell>
          <cell r="I1306">
            <v>14.33</v>
          </cell>
          <cell r="K1306">
            <v>67.290000000000006</v>
          </cell>
        </row>
        <row r="1307">
          <cell r="C1307" t="str">
            <v>21.08.090</v>
          </cell>
          <cell r="D1307" t="str">
            <v>Assentamento de tubos de concreto CS-1,00m de diâmetro, inclusive fornecimento dos mesmos</v>
          </cell>
          <cell r="E1307" t="str">
            <v>m</v>
          </cell>
          <cell r="H1307">
            <v>67.91</v>
          </cell>
          <cell r="I1307">
            <v>19.87</v>
          </cell>
          <cell r="K1307">
            <v>87.78</v>
          </cell>
        </row>
        <row r="1308">
          <cell r="C1308" t="str">
            <v>21.08.100</v>
          </cell>
          <cell r="D1308" t="str">
            <v>Assentamento de tubos de concreto CA1-0,60m de diâmetro, inclusive fornecimento dos mesmos</v>
          </cell>
          <cell r="E1308" t="str">
            <v>m</v>
          </cell>
          <cell r="H1308">
            <v>44.93</v>
          </cell>
          <cell r="I1308">
            <v>8.0299999999999994</v>
          </cell>
          <cell r="K1308">
            <v>52.96</v>
          </cell>
        </row>
        <row r="1309">
          <cell r="C1309" t="str">
            <v>21.08.110</v>
          </cell>
          <cell r="D1309" t="str">
            <v>Assentamento de tubos de concreto CA1-0,70m de diâmetro, inclusive fornecimento dos mesmos</v>
          </cell>
          <cell r="E1309" t="str">
            <v>m</v>
          </cell>
          <cell r="H1309">
            <v>48.03</v>
          </cell>
          <cell r="I1309">
            <v>9.5299999999999994</v>
          </cell>
          <cell r="K1309">
            <v>57.56</v>
          </cell>
        </row>
        <row r="1310">
          <cell r="C1310" t="str">
            <v>21.08.120</v>
          </cell>
          <cell r="D1310" t="str">
            <v>Assentamento de tubos de concreto CA1-0,80m de diâmetro, inclusive fornecimento dos mesmos</v>
          </cell>
          <cell r="E1310" t="str">
            <v>m</v>
          </cell>
          <cell r="H1310">
            <v>67.849999999999994</v>
          </cell>
          <cell r="I1310">
            <v>11.58</v>
          </cell>
          <cell r="K1310">
            <v>79.429999999999993</v>
          </cell>
        </row>
        <row r="1311">
          <cell r="C1311" t="str">
            <v>21.08.130</v>
          </cell>
          <cell r="D1311" t="str">
            <v>Assentamento de tubos de concreto CA1-0,90m de diâmetro, inclusive fornecimento dos mesmos</v>
          </cell>
          <cell r="E1311" t="str">
            <v>m</v>
          </cell>
          <cell r="H1311">
            <v>69.06</v>
          </cell>
          <cell r="I1311">
            <v>14.33</v>
          </cell>
          <cell r="K1311">
            <v>83.39</v>
          </cell>
        </row>
        <row r="1312">
          <cell r="C1312" t="str">
            <v>21.08.140</v>
          </cell>
          <cell r="D1312" t="str">
            <v>Assentamento de tubos de concreto CA1-1,00m de diâmetro, inclusive fornecimento dos mesmos</v>
          </cell>
          <cell r="E1312" t="str">
            <v>m</v>
          </cell>
          <cell r="H1312">
            <v>87.61</v>
          </cell>
          <cell r="I1312">
            <v>19.87</v>
          </cell>
          <cell r="K1312">
            <v>107.48</v>
          </cell>
        </row>
        <row r="1313">
          <cell r="C1313" t="str">
            <v>21.08.150</v>
          </cell>
          <cell r="D1313" t="str">
            <v>Assentamento de tubos de concreto CA1-1,10m de diâmetro, inclusive fornecimento dos mesmos</v>
          </cell>
          <cell r="E1313" t="str">
            <v>m</v>
          </cell>
          <cell r="H1313">
            <v>106.13</v>
          </cell>
          <cell r="I1313">
            <v>22.79</v>
          </cell>
          <cell r="K1313">
            <v>128.91999999999999</v>
          </cell>
        </row>
        <row r="1314">
          <cell r="C1314" t="str">
            <v>21.08.160</v>
          </cell>
          <cell r="D1314" t="str">
            <v>Assentamento de tubos de concreto CA1-1,20m de diâmetro, inclusive fornecimento dos mesmos</v>
          </cell>
          <cell r="E1314" t="str">
            <v>m</v>
          </cell>
          <cell r="H1314">
            <v>133.46</v>
          </cell>
          <cell r="I1314">
            <v>28.18</v>
          </cell>
          <cell r="K1314">
            <v>161.64000000000001</v>
          </cell>
        </row>
        <row r="1315">
          <cell r="C1315" t="str">
            <v>21.08.170</v>
          </cell>
          <cell r="D1315" t="str">
            <v>Assentamento de tubos de concreto CA1-1,50m de diâmetro, inclusive fornecimento dos mesmos</v>
          </cell>
          <cell r="E1315" t="str">
            <v>m</v>
          </cell>
          <cell r="H1315">
            <v>212.39</v>
          </cell>
          <cell r="I1315">
            <v>38.5</v>
          </cell>
          <cell r="K1315">
            <v>250.89</v>
          </cell>
        </row>
        <row r="1316">
          <cell r="C1316" t="str">
            <v>21.08.180</v>
          </cell>
          <cell r="D1316" t="str">
            <v>Assentamento de tubos de concreto C2-0,20m de diâmetro, sem o fornecimento dos mesmos</v>
          </cell>
          <cell r="E1316" t="str">
            <v>m</v>
          </cell>
          <cell r="H1316">
            <v>0.09</v>
          </cell>
          <cell r="I1316">
            <v>2.7</v>
          </cell>
          <cell r="K1316">
            <v>2.79</v>
          </cell>
        </row>
        <row r="1317">
          <cell r="C1317" t="str">
            <v>21.08.190</v>
          </cell>
          <cell r="D1317" t="str">
            <v>Assentamento de tubos de concreto C2-0,30m de diâmetro, sem o fornecimento dos mesmos</v>
          </cell>
          <cell r="E1317" t="str">
            <v>m</v>
          </cell>
          <cell r="H1317">
            <v>0.11</v>
          </cell>
          <cell r="I1317">
            <v>3.72</v>
          </cell>
          <cell r="K1317">
            <v>3.83</v>
          </cell>
        </row>
        <row r="1318">
          <cell r="C1318" t="str">
            <v>21.08.200</v>
          </cell>
          <cell r="D1318" t="str">
            <v>Assentamento de tubos de concreto C2-0,40m de diâmetro, sem o fornecimento dos mesmos</v>
          </cell>
          <cell r="E1318" t="str">
            <v>m</v>
          </cell>
          <cell r="H1318">
            <v>0.21</v>
          </cell>
          <cell r="I1318">
            <v>4.74</v>
          </cell>
          <cell r="K1318">
            <v>4.95</v>
          </cell>
        </row>
        <row r="1319">
          <cell r="C1319" t="str">
            <v>21.08.210</v>
          </cell>
          <cell r="D1319" t="str">
            <v>Assentamento de tubos de concreto C2-0,50m de diâmetro, sem o fornecimento dos mesmos</v>
          </cell>
          <cell r="E1319" t="str">
            <v>m</v>
          </cell>
          <cell r="H1319">
            <v>0.32</v>
          </cell>
          <cell r="I1319">
            <v>6.23</v>
          </cell>
          <cell r="K1319">
            <v>6.5500000000000007</v>
          </cell>
        </row>
        <row r="1320">
          <cell r="C1320" t="str">
            <v>21.08.220</v>
          </cell>
          <cell r="D1320" t="str">
            <v>Assentamento de tubos de concreto C2 ou CA1-0,60m de diâmetro, sem o fornecimento dos mesmos</v>
          </cell>
          <cell r="E1320" t="str">
            <v>m</v>
          </cell>
          <cell r="H1320">
            <v>0.43</v>
          </cell>
          <cell r="I1320">
            <v>8.0299999999999994</v>
          </cell>
          <cell r="K1320">
            <v>8.4599999999999991</v>
          </cell>
        </row>
        <row r="1321">
          <cell r="C1321" t="str">
            <v>21.08.230</v>
          </cell>
          <cell r="D1321" t="str">
            <v>Assentamento de tubos de concreto CS ou CA1-0,70m de diâmetro, sem o fornecimento dos mesmos</v>
          </cell>
          <cell r="E1321" t="str">
            <v>m</v>
          </cell>
          <cell r="H1321">
            <v>0.63</v>
          </cell>
          <cell r="I1321">
            <v>9.5299999999999994</v>
          </cell>
          <cell r="K1321">
            <v>10.16</v>
          </cell>
        </row>
        <row r="1322">
          <cell r="C1322" t="str">
            <v>21.08.240</v>
          </cell>
          <cell r="D1322" t="str">
            <v>Assentamento de tubos de concreto CS ou CA1-0,80m de diâmetro, sem o fornecimento dos mesmos</v>
          </cell>
          <cell r="E1322" t="str">
            <v>m</v>
          </cell>
          <cell r="H1322">
            <v>0.85</v>
          </cell>
          <cell r="I1322">
            <v>11.58</v>
          </cell>
          <cell r="K1322">
            <v>12.43</v>
          </cell>
        </row>
        <row r="1323">
          <cell r="C1323" t="str">
            <v>21.08.250</v>
          </cell>
          <cell r="D1323" t="str">
            <v>Assentamento de tubos de concreto CS ou CA1-0,90m de diâmetro, sem o fornecimento dos mesmos</v>
          </cell>
          <cell r="E1323" t="str">
            <v>m</v>
          </cell>
          <cell r="H1323">
            <v>1.06</v>
          </cell>
          <cell r="I1323">
            <v>14.33</v>
          </cell>
          <cell r="K1323">
            <v>15.39</v>
          </cell>
        </row>
        <row r="1324">
          <cell r="C1324" t="str">
            <v>21.08.260</v>
          </cell>
          <cell r="D1324" t="str">
            <v>Assentamento de tubos de concreto CS ou CA1-1,00m de diâmetro, sem o fornecimento dos mesmos</v>
          </cell>
          <cell r="E1324" t="str">
            <v>m</v>
          </cell>
          <cell r="H1324">
            <v>1.61</v>
          </cell>
          <cell r="I1324">
            <v>19.87</v>
          </cell>
          <cell r="K1324">
            <v>21.48</v>
          </cell>
        </row>
        <row r="1325">
          <cell r="C1325" t="str">
            <v>21.08.270</v>
          </cell>
          <cell r="D1325" t="str">
            <v>Assentamento de tubos de concreto CA1-1,10m de diâmetro, sem o fornecimento dos mesmos</v>
          </cell>
          <cell r="E1325" t="str">
            <v>m</v>
          </cell>
          <cell r="H1325">
            <v>2.13</v>
          </cell>
          <cell r="I1325">
            <v>22.79</v>
          </cell>
          <cell r="K1325">
            <v>24.919999999999998</v>
          </cell>
        </row>
        <row r="1326">
          <cell r="C1326" t="str">
            <v>21.08.280</v>
          </cell>
          <cell r="D1326" t="str">
            <v>Assentamento de tubos de concreto CA1-1,20m de diâmetro, sem o fornecimento dos mesmos</v>
          </cell>
          <cell r="E1326" t="str">
            <v>m</v>
          </cell>
          <cell r="H1326">
            <v>2.66</v>
          </cell>
          <cell r="I1326">
            <v>28.18</v>
          </cell>
          <cell r="K1326">
            <v>30.84</v>
          </cell>
        </row>
        <row r="1327">
          <cell r="C1327" t="str">
            <v>21.08.290</v>
          </cell>
          <cell r="D1327" t="str">
            <v>Assentamento de tubos de concreto CA1-1,50m de diâmetro, sem o fornecimento dos mesmos</v>
          </cell>
          <cell r="E1327" t="str">
            <v>m</v>
          </cell>
          <cell r="H1327">
            <v>5.34</v>
          </cell>
          <cell r="I1327">
            <v>38.5</v>
          </cell>
          <cell r="K1327">
            <v>43.84</v>
          </cell>
        </row>
        <row r="1328">
          <cell r="C1328" t="str">
            <v>21.08.370</v>
          </cell>
          <cell r="D1328" t="str">
            <v>Assentamento de tubos porosos de concreto com 0,20m de diâmetro, inclusive o fornecimento dos mesmos</v>
          </cell>
          <cell r="E1328" t="str">
            <v>m</v>
          </cell>
          <cell r="H1328">
            <v>8</v>
          </cell>
          <cell r="I1328">
            <v>2.7</v>
          </cell>
          <cell r="K1328">
            <v>10.7</v>
          </cell>
        </row>
        <row r="1329">
          <cell r="C1329" t="str">
            <v>21.09.010</v>
          </cell>
          <cell r="D1329" t="str">
            <v>Limpeza de linha d'água, sem a remoção do material</v>
          </cell>
          <cell r="E1329" t="str">
            <v>m</v>
          </cell>
          <cell r="I1329">
            <v>0.17</v>
          </cell>
          <cell r="K1329">
            <v>0.17</v>
          </cell>
        </row>
        <row r="1330">
          <cell r="C1330" t="str">
            <v>21.09.020</v>
          </cell>
          <cell r="D1330" t="str">
            <v>Limpeza de linha d'água, sem a remoção do material - (serviço noturno)</v>
          </cell>
          <cell r="E1330" t="str">
            <v>m</v>
          </cell>
          <cell r="I1330">
            <v>0.2</v>
          </cell>
          <cell r="K1330">
            <v>0.2</v>
          </cell>
        </row>
        <row r="1331">
          <cell r="C1331" t="str">
            <v>21.09.030</v>
          </cell>
          <cell r="D1331" t="str">
            <v>Limpeza de caixa coletora de 0,30 x 0,90 x 1,00m</v>
          </cell>
          <cell r="E1331" t="str">
            <v>Un</v>
          </cell>
          <cell r="I1331">
            <v>2.08</v>
          </cell>
          <cell r="K1331">
            <v>2.08</v>
          </cell>
        </row>
        <row r="1332">
          <cell r="C1332" t="str">
            <v>21.09.040</v>
          </cell>
          <cell r="D1332" t="str">
            <v>Limpeza de caixa coletora de 0,30 x 0,90 x 1,00m - (serviço noturno)</v>
          </cell>
          <cell r="E1332" t="str">
            <v>Un</v>
          </cell>
          <cell r="I1332">
            <v>2.4900000000000002</v>
          </cell>
          <cell r="K1332">
            <v>2.4900000000000002</v>
          </cell>
        </row>
        <row r="1333">
          <cell r="C1333" t="str">
            <v>21.09.050</v>
          </cell>
          <cell r="D1333" t="str">
            <v>Limpeza de galeria de 0,20m, 0,30m e 0,40m de diâmetro</v>
          </cell>
          <cell r="E1333" t="str">
            <v>m</v>
          </cell>
          <cell r="I1333">
            <v>4.37</v>
          </cell>
          <cell r="K1333">
            <v>4.37</v>
          </cell>
        </row>
        <row r="1334">
          <cell r="C1334" t="str">
            <v>21.09.060</v>
          </cell>
          <cell r="D1334" t="str">
            <v>Limpeza de galeria de 0,20m, 0,30m e 0,40m de diâmetro - (serviço noturno)</v>
          </cell>
          <cell r="E1334" t="str">
            <v>m</v>
          </cell>
          <cell r="I1334">
            <v>5.24</v>
          </cell>
          <cell r="K1334">
            <v>5.24</v>
          </cell>
        </row>
        <row r="1335">
          <cell r="C1335" t="str">
            <v>21.09.070</v>
          </cell>
          <cell r="D1335" t="str">
            <v>Limpeza de galeria de 0,50m, 0,60m e 0,70m de diâmetro</v>
          </cell>
          <cell r="E1335" t="str">
            <v>m</v>
          </cell>
          <cell r="I1335">
            <v>5.2</v>
          </cell>
          <cell r="K1335">
            <v>5.2</v>
          </cell>
        </row>
        <row r="1336">
          <cell r="C1336" t="str">
            <v>21.09.080</v>
          </cell>
          <cell r="D1336" t="str">
            <v>Limpeza de galeria de 0,50m, 0,60m e 0,70m de diâmetro - (serviço noturno)</v>
          </cell>
          <cell r="E1336" t="str">
            <v>m</v>
          </cell>
          <cell r="I1336">
            <v>6.24</v>
          </cell>
          <cell r="K1336">
            <v>6.24</v>
          </cell>
        </row>
        <row r="1337">
          <cell r="C1337" t="str">
            <v>21.09.090</v>
          </cell>
          <cell r="D1337" t="str">
            <v>Limpeza de galeria de 0,80m, 0,90m e 1,00m de diâmetro</v>
          </cell>
          <cell r="E1337" t="str">
            <v>m</v>
          </cell>
          <cell r="I1337">
            <v>6.86</v>
          </cell>
          <cell r="K1337">
            <v>6.86</v>
          </cell>
        </row>
        <row r="1338">
          <cell r="C1338" t="str">
            <v>21.09.100</v>
          </cell>
          <cell r="D1338" t="str">
            <v>Limpeza de galeria de 0,80m, 0,90m e 1,00m de diâmetro - (serviço noturno)</v>
          </cell>
          <cell r="E1338" t="str">
            <v>m</v>
          </cell>
          <cell r="I1338">
            <v>8.23</v>
          </cell>
          <cell r="K1338">
            <v>8.23</v>
          </cell>
        </row>
        <row r="1339">
          <cell r="C1339" t="str">
            <v>21.09.110</v>
          </cell>
          <cell r="D1339" t="str">
            <v>Limpeza de galeria de 1,10m e 1,20m de diâmetro</v>
          </cell>
          <cell r="E1339" t="str">
            <v>m</v>
          </cell>
          <cell r="I1339">
            <v>8.32</v>
          </cell>
          <cell r="K1339">
            <v>8.32</v>
          </cell>
        </row>
        <row r="1340">
          <cell r="C1340" t="str">
            <v>21.09.120</v>
          </cell>
          <cell r="D1340" t="str">
            <v>Limpeza de galeria de 1,10m e 1,20m de diâmetro - (serviço noturno)</v>
          </cell>
          <cell r="E1340" t="str">
            <v>m</v>
          </cell>
          <cell r="I1340">
            <v>9.98</v>
          </cell>
          <cell r="K1340">
            <v>9.98</v>
          </cell>
        </row>
        <row r="1341">
          <cell r="C1341" t="str">
            <v>21.09.130</v>
          </cell>
          <cell r="D1341" t="str">
            <v>Limpeza de galeria de 1,50m de diâmetro</v>
          </cell>
          <cell r="E1341" t="str">
            <v>m</v>
          </cell>
          <cell r="I1341">
            <v>10.4</v>
          </cell>
          <cell r="K1341">
            <v>10.4</v>
          </cell>
        </row>
        <row r="1342">
          <cell r="C1342" t="str">
            <v>21.09.140</v>
          </cell>
          <cell r="D1342" t="str">
            <v>Limpeza de galeria de 1,50m de diâmetro - (serviço noturno)</v>
          </cell>
          <cell r="E1342" t="str">
            <v>m</v>
          </cell>
          <cell r="I1342">
            <v>12.47</v>
          </cell>
          <cell r="K1342">
            <v>12.47</v>
          </cell>
        </row>
        <row r="1343">
          <cell r="C1343" t="str">
            <v>21.09.150</v>
          </cell>
          <cell r="D1343" t="str">
            <v>Limpeza de manilha de 4", 6"e 8" de diâmetro</v>
          </cell>
          <cell r="E1343" t="str">
            <v>m</v>
          </cell>
          <cell r="I1343">
            <v>3.53</v>
          </cell>
          <cell r="K1343">
            <v>3.53</v>
          </cell>
        </row>
        <row r="1344">
          <cell r="C1344" t="str">
            <v>21.09.160</v>
          </cell>
          <cell r="D1344" t="str">
            <v>Limpeza de manilha de 4", 6"e 8" de diâmetro - (serviço noturno)</v>
          </cell>
          <cell r="E1344" t="str">
            <v>m</v>
          </cell>
          <cell r="I1344">
            <v>4.24</v>
          </cell>
          <cell r="K1344">
            <v>4.24</v>
          </cell>
        </row>
        <row r="1345">
          <cell r="C1345" t="str">
            <v>21.09.170</v>
          </cell>
          <cell r="D1345" t="str">
            <v>Limpeza do lago com retirada da vegetação excessiva</v>
          </cell>
          <cell r="E1345" t="str">
            <v>m²</v>
          </cell>
          <cell r="I1345">
            <v>0.51</v>
          </cell>
          <cell r="K1345">
            <v>0.66</v>
          </cell>
        </row>
        <row r="1346">
          <cell r="C1346" t="str">
            <v>21.09.180</v>
          </cell>
          <cell r="D1346" t="str">
            <v>Hora-Homem para limpeza de canais e galerias, incluindo insalubridade, equipamentos e fardamento</v>
          </cell>
          <cell r="E1346" t="str">
            <v>h</v>
          </cell>
          <cell r="H1346">
            <v>0.41</v>
          </cell>
          <cell r="I1346">
            <v>2.92</v>
          </cell>
          <cell r="K1346">
            <v>3.33</v>
          </cell>
        </row>
        <row r="1347">
          <cell r="C1347" t="str">
            <v>21.09.190</v>
          </cell>
          <cell r="D1347" t="str">
            <v>Fornecimento de fardamento composto de duas camisetas com a logomarca da "Obras Recife", uma bermuda de brim e um par de botas</v>
          </cell>
          <cell r="E1347" t="str">
            <v>Un</v>
          </cell>
          <cell r="H1347">
            <v>47.6</v>
          </cell>
          <cell r="K1347">
            <v>47.6</v>
          </cell>
        </row>
        <row r="1348">
          <cell r="C1348" t="str">
            <v>21.10.010</v>
          </cell>
          <cell r="D1348" t="str">
            <v>Revestimento com pedras graníticas de dimensões médias 0,45 x 0,45 x 0,05m e com uma superfície plana (não trabalhada), assentadas e rejuntadas com argamassa de cimento e areia 1:3</v>
          </cell>
          <cell r="E1348" t="str">
            <v>m²</v>
          </cell>
          <cell r="H1348">
            <v>21.15</v>
          </cell>
          <cell r="I1348">
            <v>9.24</v>
          </cell>
          <cell r="K1348">
            <v>30.39</v>
          </cell>
        </row>
        <row r="1349">
          <cell r="C1349" t="str">
            <v>21.10.020</v>
          </cell>
          <cell r="D1349" t="str">
            <v>Revestimento com pedras graníticas de dimensões médias 0,45 x 0,45 x 0,05m e com uma superfície plana (não trabalhada), assentadas e rejuntadas com argamassa de cimento e areia 1:3 - sem o fornecimento das pedras</v>
          </cell>
          <cell r="E1349" t="str">
            <v>m²</v>
          </cell>
          <cell r="H1349">
            <v>6.15</v>
          </cell>
          <cell r="I1349">
            <v>9.24</v>
          </cell>
          <cell r="K1349">
            <v>15.39</v>
          </cell>
        </row>
        <row r="1350">
          <cell r="C1350" t="str">
            <v>21.10.030</v>
          </cell>
          <cell r="D1350" t="str">
            <v>Execução de camada drenante com brita nº 38, inclusive o fornecimento da mesma</v>
          </cell>
          <cell r="E1350" t="str">
            <v>m³</v>
          </cell>
          <cell r="H1350">
            <v>25</v>
          </cell>
          <cell r="I1350">
            <v>0.35</v>
          </cell>
          <cell r="K1350">
            <v>25.35</v>
          </cell>
        </row>
        <row r="1351">
          <cell r="C1351" t="str">
            <v>21.10.040</v>
          </cell>
          <cell r="D1351" t="str">
            <v>Colocação de drenos ou barbacans de PVC com diâmetro de 110mm, inclusive geotêxtil, (não inclui a camada drenante de brita)</v>
          </cell>
          <cell r="E1351" t="str">
            <v>m</v>
          </cell>
          <cell r="H1351">
            <v>15.9</v>
          </cell>
          <cell r="I1351">
            <v>1.85</v>
          </cell>
          <cell r="K1351">
            <v>17.75</v>
          </cell>
        </row>
        <row r="1352">
          <cell r="C1352" t="str">
            <v>21.11.010</v>
          </cell>
          <cell r="D1352" t="str">
            <v>Colocação de calha de concreto de 0,30m de diâmetro, incluindo corte do tubo, escavação até 1,50m de profundidade, reaterro compactado e fornecimento da mesma</v>
          </cell>
          <cell r="E1352" t="str">
            <v>Un</v>
          </cell>
          <cell r="H1352">
            <v>5.6</v>
          </cell>
          <cell r="I1352">
            <v>22.61</v>
          </cell>
          <cell r="K1352">
            <v>28.21</v>
          </cell>
        </row>
        <row r="1353">
          <cell r="C1353" t="str">
            <v>21.11.020</v>
          </cell>
          <cell r="D1353" t="str">
            <v>Colocação de calha de concreto de 0,30m de diâmetro, incluindo corte do tubo, escavação até 1,50m de profundidade, reaterro compactado</v>
          </cell>
          <cell r="E1353" t="str">
            <v>Un</v>
          </cell>
          <cell r="H1353">
            <v>0.65</v>
          </cell>
          <cell r="I1353">
            <v>22.61</v>
          </cell>
          <cell r="K1353">
            <v>23.259999999999998</v>
          </cell>
        </row>
        <row r="1354">
          <cell r="C1354" t="str">
            <v>21.11.030</v>
          </cell>
          <cell r="D1354" t="str">
            <v>Colocação de calha de concreto de 0,40m de diâmetro, incluindo corte do tubo, escavação até 1,50m de profundidade, reaterro compactado e fornecimento da mesma</v>
          </cell>
          <cell r="E1354" t="str">
            <v>Un</v>
          </cell>
          <cell r="H1354">
            <v>7.75</v>
          </cell>
          <cell r="I1354">
            <v>29.04</v>
          </cell>
          <cell r="K1354">
            <v>36.79</v>
          </cell>
        </row>
        <row r="1355">
          <cell r="C1355" t="str">
            <v>21.11.040</v>
          </cell>
          <cell r="D1355" t="str">
            <v>Colocação de calha de concreto de 0,40m de diâmetro, incluindo corte do tubo, escavação até 1,50m de profundidade, reaterro compactado</v>
          </cell>
          <cell r="E1355" t="str">
            <v>Un</v>
          </cell>
          <cell r="H1355">
            <v>0.75</v>
          </cell>
          <cell r="I1355">
            <v>29.04</v>
          </cell>
          <cell r="K1355">
            <v>29.79</v>
          </cell>
        </row>
        <row r="1356">
          <cell r="C1356" t="str">
            <v>21.11.050</v>
          </cell>
          <cell r="D1356" t="str">
            <v>Colocação de calha de concreto de 0,60m de diâmetro, incluindo corte do tubo, escavação até 1,50m de profundidade, reaterro compactado e fornecimento da mesma</v>
          </cell>
          <cell r="E1356" t="str">
            <v>Un</v>
          </cell>
          <cell r="H1356">
            <v>14.15</v>
          </cell>
          <cell r="I1356">
            <v>43.14</v>
          </cell>
          <cell r="K1356">
            <v>57.29</v>
          </cell>
        </row>
        <row r="1357">
          <cell r="C1357" t="str">
            <v>21.11.060</v>
          </cell>
          <cell r="D1357" t="str">
            <v>Colocação de calha de concreto de 0,60m de diâmetro, incluindo corte do tubo, escavação até 1,50m de profundidade, reaterro compactado</v>
          </cell>
          <cell r="E1357" t="str">
            <v>Un</v>
          </cell>
          <cell r="H1357">
            <v>0.97</v>
          </cell>
          <cell r="I1357">
            <v>43.14</v>
          </cell>
          <cell r="K1357">
            <v>44.11</v>
          </cell>
        </row>
        <row r="1358">
          <cell r="C1358" t="str">
            <v>21.12.010</v>
          </cell>
          <cell r="D1358">
            <v>0</v>
          </cell>
          <cell r="E1358" t="str">
            <v>m</v>
          </cell>
          <cell r="I1358">
            <v>4.8</v>
          </cell>
          <cell r="K1358">
            <v>4.8</v>
          </cell>
        </row>
        <row r="1359">
          <cell r="C1359" t="str">
            <v>21.12.020</v>
          </cell>
          <cell r="D1359" t="str">
            <v>Arrancamento de tubos de galeria de diâmetro 0,30m, inclusive escavação</v>
          </cell>
          <cell r="E1359" t="str">
            <v>m</v>
          </cell>
          <cell r="I1359">
            <v>6.97</v>
          </cell>
          <cell r="K1359">
            <v>6.97</v>
          </cell>
        </row>
        <row r="1360">
          <cell r="C1360" t="str">
            <v>21.12.030</v>
          </cell>
          <cell r="D1360" t="str">
            <v>Arrancamento de tubos de galeria de diâmetro 0,40m, inclusive escavação</v>
          </cell>
          <cell r="E1360" t="str">
            <v>m</v>
          </cell>
          <cell r="I1360">
            <v>8.64</v>
          </cell>
          <cell r="K1360">
            <v>8.64</v>
          </cell>
        </row>
        <row r="1361">
          <cell r="C1361" t="str">
            <v>21.12.040</v>
          </cell>
          <cell r="D1361" t="str">
            <v>Arrancamento de tubos de galeria de diâmetro 0,50m, inclusive escavação</v>
          </cell>
          <cell r="E1361" t="str">
            <v>m</v>
          </cell>
          <cell r="I1361">
            <v>11.29</v>
          </cell>
          <cell r="K1361">
            <v>11.29</v>
          </cell>
        </row>
        <row r="1362">
          <cell r="C1362" t="str">
            <v>21.12.050</v>
          </cell>
          <cell r="D1362" t="str">
            <v>Arrancamento de tubos de galeria de diâmetro 0,60m, inclusive escavação</v>
          </cell>
          <cell r="E1362" t="str">
            <v>m</v>
          </cell>
          <cell r="I1362">
            <v>14.32</v>
          </cell>
          <cell r="K1362">
            <v>14.32</v>
          </cell>
        </row>
        <row r="1363">
          <cell r="C1363" t="str">
            <v>21.12.060</v>
          </cell>
          <cell r="D1363" t="str">
            <v>Arrancamento de tubos de galeria de diâmetro 0,70m, inclusive escavação</v>
          </cell>
          <cell r="E1363" t="str">
            <v>m</v>
          </cell>
          <cell r="I1363">
            <v>17</v>
          </cell>
          <cell r="K1363">
            <v>17</v>
          </cell>
        </row>
        <row r="1364">
          <cell r="C1364" t="str">
            <v>21.12.070</v>
          </cell>
          <cell r="D1364" t="str">
            <v>Arrancamento de tubos de galeria de diâmetro 0,80m, inclusive escavação</v>
          </cell>
          <cell r="E1364" t="str">
            <v>m</v>
          </cell>
          <cell r="I1364">
            <v>20.420000000000002</v>
          </cell>
          <cell r="K1364">
            <v>20.420000000000002</v>
          </cell>
        </row>
        <row r="1365">
          <cell r="C1365" t="str">
            <v>21.12.080</v>
          </cell>
          <cell r="D1365" t="str">
            <v>Arrancamento de tubos de galeria de diâmetro 0,90m, inclusive escavação</v>
          </cell>
          <cell r="E1365" t="str">
            <v>m</v>
          </cell>
          <cell r="I1365">
            <v>24.93</v>
          </cell>
          <cell r="K1365">
            <v>24.93</v>
          </cell>
        </row>
        <row r="1366">
          <cell r="C1366" t="str">
            <v>21.12.090</v>
          </cell>
          <cell r="D1366" t="str">
            <v>Arrancamento de tubos de galeria de diâmetro 1,00m, inclusive escavação</v>
          </cell>
          <cell r="E1366" t="str">
            <v>m</v>
          </cell>
          <cell r="I1366">
            <v>33.61</v>
          </cell>
          <cell r="K1366">
            <v>33.61</v>
          </cell>
        </row>
        <row r="1367">
          <cell r="C1367" t="str">
            <v>21.13.010</v>
          </cell>
          <cell r="D1367" t="str">
            <v>Construção de calha pré-moldada de concreto, diâmetro 30cm, inclusive escavação, remoção, colchão de areia e rejunte com argamassa de cimento e areia no traço 1:4</v>
          </cell>
          <cell r="E1367" t="str">
            <v>m</v>
          </cell>
          <cell r="G1367">
            <v>0.28999999999999998</v>
          </cell>
          <cell r="H1367">
            <v>5.93</v>
          </cell>
          <cell r="I1367">
            <v>1.06</v>
          </cell>
          <cell r="J1367">
            <v>0.16</v>
          </cell>
          <cell r="K1367">
            <v>7.4399999999999995</v>
          </cell>
        </row>
        <row r="1368">
          <cell r="C1368" t="str">
            <v>21.13.020</v>
          </cell>
          <cell r="D1368" t="str">
            <v>Construção de calha pré-moldada de concreto, diâmetro 40cm, inclusive escavação, remoção, colchão de areia e rejunte com argamassa de cimento e areia no traço 1:4</v>
          </cell>
          <cell r="E1368" t="str">
            <v>m</v>
          </cell>
          <cell r="G1368">
            <v>0.48</v>
          </cell>
          <cell r="H1368">
            <v>8.48</v>
          </cell>
          <cell r="I1368">
            <v>1.57</v>
          </cell>
          <cell r="J1368">
            <v>0.28000000000000003</v>
          </cell>
          <cell r="K1368">
            <v>10.81</v>
          </cell>
        </row>
        <row r="1369">
          <cell r="C1369" t="str">
            <v>21.13.030</v>
          </cell>
          <cell r="D1369" t="str">
            <v>Construção de calha pré-moldada de concreto, diâmetro 50cm, inclusive escavação, remoção, colchão de areia e rejunte com argamassa de cimento e areia no traço 1:4</v>
          </cell>
          <cell r="E1369" t="str">
            <v>m</v>
          </cell>
          <cell r="G1369">
            <v>0.72</v>
          </cell>
          <cell r="H1369">
            <v>12.03</v>
          </cell>
          <cell r="I1369">
            <v>2.17</v>
          </cell>
          <cell r="J1369">
            <v>0.41</v>
          </cell>
          <cell r="K1369">
            <v>15.33</v>
          </cell>
        </row>
        <row r="1370">
          <cell r="C1370" t="str">
            <v>21.13.040</v>
          </cell>
          <cell r="D1370" t="str">
            <v>Construção de calha pré-moldada de concreto, diâmetro 60cm, inclusive escavação, remoção, colchão de areia e rejunte com argamassa de cimento e areia no traço 1:4</v>
          </cell>
          <cell r="E1370" t="str">
            <v>m</v>
          </cell>
          <cell r="G1370">
            <v>1.01</v>
          </cell>
          <cell r="H1370">
            <v>15.83</v>
          </cell>
          <cell r="I1370">
            <v>3</v>
          </cell>
          <cell r="J1370">
            <v>0.57999999999999996</v>
          </cell>
          <cell r="K1370">
            <v>20.420000000000002</v>
          </cell>
        </row>
        <row r="1371">
          <cell r="C1371" t="str">
            <v>21.13.050</v>
          </cell>
          <cell r="D1371" t="str">
            <v>Construção de calha pré-moldada de concreto, diâmetro 80cm, inclusive escavação, remoção, colchão de areia e rejunte com argamassa de cimento e areia no traço 1:4</v>
          </cell>
          <cell r="E1371" t="str">
            <v>m</v>
          </cell>
          <cell r="G1371">
            <v>1.73</v>
          </cell>
          <cell r="H1371">
            <v>29.31</v>
          </cell>
          <cell r="I1371">
            <v>4.74</v>
          </cell>
          <cell r="J1371">
            <v>1</v>
          </cell>
          <cell r="K1371">
            <v>36.779999999999994</v>
          </cell>
        </row>
        <row r="1372">
          <cell r="C1372" t="str">
            <v>21.14.010</v>
          </cell>
          <cell r="D1372" t="str">
            <v>Recuperação de abatimento em pavimentação com dimensões de (1,00 x 1,00 x 1,00)m</v>
          </cell>
          <cell r="E1372" t="str">
            <v>Un</v>
          </cell>
          <cell r="G1372">
            <v>3.83</v>
          </cell>
          <cell r="H1372">
            <v>9.49</v>
          </cell>
          <cell r="I1372">
            <v>66.41</v>
          </cell>
          <cell r="J1372">
            <v>7.19</v>
          </cell>
          <cell r="K1372">
            <v>86.919999999999987</v>
          </cell>
        </row>
        <row r="1373">
          <cell r="C1373" t="str">
            <v>21.14.020</v>
          </cell>
          <cell r="D1373" t="str">
            <v>Recuperação de abatimento em pavimentação com dimensões de (2,00 x 1,50 x 1,50)m, inclusive com substituição de dois tubos de 0,60m de diâmetro</v>
          </cell>
          <cell r="E1373" t="str">
            <v>Un</v>
          </cell>
          <cell r="G1373">
            <v>18.82</v>
          </cell>
          <cell r="H1373">
            <v>76.8</v>
          </cell>
          <cell r="I1373">
            <v>154.04</v>
          </cell>
          <cell r="J1373">
            <v>37.770000000000003</v>
          </cell>
          <cell r="K1373">
            <v>287.43</v>
          </cell>
        </row>
        <row r="1374">
          <cell r="C1374" t="str">
            <v>21.14.030</v>
          </cell>
          <cell r="D1374" t="str">
            <v>Recuperação  de abatimento em pavimentação com dimensões de (1,50 x 1,50 x 1,50)m</v>
          </cell>
          <cell r="E1374" t="str">
            <v>Un</v>
          </cell>
          <cell r="G1374">
            <v>14.18</v>
          </cell>
          <cell r="H1374">
            <v>22.89</v>
          </cell>
          <cell r="I1374">
            <v>103.42</v>
          </cell>
          <cell r="J1374">
            <v>28.49</v>
          </cell>
          <cell r="K1374">
            <v>168.98000000000002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5.8 (2)"/>
      <sheetName val="3.5 (2)"/>
      <sheetName val="8.10.1"/>
      <sheetName val="8.9.4"/>
      <sheetName val="8.9.3"/>
      <sheetName val="8.9.2"/>
      <sheetName val="8.9.1"/>
      <sheetName val="8.8.5"/>
      <sheetName val="8.8.4"/>
      <sheetName val="8.8.3"/>
      <sheetName val="8.8.2"/>
      <sheetName val="8.8.1"/>
      <sheetName val="8.7.12"/>
      <sheetName val="8.7.11"/>
      <sheetName val="8.7.10"/>
      <sheetName val="8.7.9"/>
      <sheetName val="8.7.8"/>
      <sheetName val="8.7.7"/>
      <sheetName val="8.7.6"/>
      <sheetName val="8.7.5"/>
      <sheetName val="8.7.4"/>
      <sheetName val="8.7.3"/>
      <sheetName val="8.7.2"/>
      <sheetName val="8.7.1"/>
      <sheetName val="8.6.5"/>
      <sheetName val="8.6.4"/>
      <sheetName val="8.6.3"/>
      <sheetName val="8.6.2"/>
      <sheetName val="8.6.1"/>
      <sheetName val="8.5.10"/>
      <sheetName val="8.5.9"/>
      <sheetName val="8.5.8"/>
      <sheetName val="8.5.7"/>
      <sheetName val="8.5.6"/>
      <sheetName val="8.5.5"/>
      <sheetName val="8.5.4"/>
      <sheetName val="8.5.3"/>
      <sheetName val="8.5.2"/>
      <sheetName val="8.5.1"/>
      <sheetName val="8.4.3"/>
      <sheetName val="8.4.2"/>
      <sheetName val="8.4.1"/>
      <sheetName val="8.3.1"/>
      <sheetName val="8.2.7"/>
      <sheetName val="8.2.6"/>
      <sheetName val="8.2.5"/>
      <sheetName val="8.2.4"/>
      <sheetName val="8.2.3"/>
      <sheetName val="8.2.2"/>
      <sheetName val="8.2.1"/>
      <sheetName val="8.1.2.2"/>
      <sheetName val="8.1.2.1"/>
      <sheetName val="8.1.1.6"/>
      <sheetName val="8.1.1.5"/>
      <sheetName val="8.1.1.4"/>
      <sheetName val="8.1.1.3"/>
      <sheetName val="8.1.1.2"/>
      <sheetName val="8.1.1.1"/>
      <sheetName val="7.5.7"/>
      <sheetName val="7.5.6 "/>
      <sheetName val="7.5.5 "/>
      <sheetName val="7.5.4 "/>
      <sheetName val="7.5.3 "/>
      <sheetName val="7.5.2 "/>
      <sheetName val="7.5.1"/>
      <sheetName val="7.4.7"/>
      <sheetName val="7.4.6"/>
      <sheetName val="7.4.5"/>
      <sheetName val="7.4.4"/>
      <sheetName val="7.4.3"/>
      <sheetName val="7.4.2"/>
      <sheetName val="7.4.1"/>
      <sheetName val="7.3"/>
      <sheetName val="7.2"/>
      <sheetName val="7.1"/>
      <sheetName val="6.16"/>
      <sheetName val="6.15"/>
      <sheetName val="6.14"/>
      <sheetName val="6.13"/>
      <sheetName val="6.12"/>
      <sheetName val="6.11"/>
      <sheetName val="6.10"/>
      <sheetName val="6.9"/>
      <sheetName val="6.8"/>
      <sheetName val="6.7"/>
      <sheetName val="6.6"/>
      <sheetName val="6.5"/>
      <sheetName val="6.4"/>
      <sheetName val="6.3"/>
      <sheetName val="6.2"/>
      <sheetName val="6.1"/>
      <sheetName val="5.15.8"/>
      <sheetName val="5.15.7"/>
      <sheetName val="5.15.6"/>
      <sheetName val="5.15.5"/>
      <sheetName val="5.15.4"/>
      <sheetName val="5.15.3"/>
      <sheetName val="5.15.2"/>
      <sheetName val="5.15.1"/>
      <sheetName val="5.14"/>
      <sheetName val="5.13"/>
      <sheetName val="5.12"/>
      <sheetName val="5.11"/>
      <sheetName val="5.10"/>
      <sheetName val="5.9.0"/>
      <sheetName val="5.8"/>
      <sheetName val="5.7"/>
      <sheetName val="5.6"/>
      <sheetName val="5.5"/>
      <sheetName val="5.4"/>
      <sheetName val="5.3"/>
      <sheetName val="5.2"/>
      <sheetName val="5.1"/>
      <sheetName val="4.21.4"/>
      <sheetName val="4.21.3"/>
      <sheetName val="4.21.2"/>
      <sheetName val="4.21.1"/>
      <sheetName val="4.20"/>
      <sheetName val="4.19"/>
      <sheetName val="4.18"/>
      <sheetName val="4.17"/>
      <sheetName val="4.16"/>
      <sheetName val="4.15"/>
      <sheetName val="4.14"/>
      <sheetName val="4.13"/>
      <sheetName val="4.12"/>
      <sheetName val="4.11"/>
      <sheetName val="4.10"/>
      <sheetName val="4.9"/>
      <sheetName val="4.8"/>
      <sheetName val="4.7"/>
      <sheetName val="4.6"/>
      <sheetName val="4.5"/>
      <sheetName val="4.4"/>
      <sheetName val="4.3"/>
      <sheetName val="4.2"/>
      <sheetName val="4.1"/>
      <sheetName val="3.7.5"/>
      <sheetName val="3.7.4"/>
      <sheetName val="3.7.3"/>
      <sheetName val="3.7.2"/>
      <sheetName val="3.7.1"/>
      <sheetName val="3.6"/>
      <sheetName val="3.5"/>
      <sheetName val="3.4"/>
      <sheetName val="3.3"/>
      <sheetName val="3.2"/>
      <sheetName val="3.1"/>
      <sheetName val="2.13"/>
      <sheetName val="2.12"/>
      <sheetName val="2.11 "/>
      <sheetName val="2.10"/>
      <sheetName val="2.9"/>
      <sheetName val="2.8"/>
      <sheetName val="2.7"/>
      <sheetName val="2.6"/>
      <sheetName val="2.5"/>
      <sheetName val="2.4"/>
      <sheetName val="2.3"/>
      <sheetName val="2.2"/>
      <sheetName val="2.1"/>
      <sheetName val="1.3"/>
      <sheetName val="1.2"/>
      <sheetName val="1.1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A1" t="str">
            <v>CÓDIGO</v>
          </cell>
          <cell r="B1" t="str">
            <v>DESCRIÇÃO</v>
          </cell>
          <cell r="C1" t="str">
            <v>UNIDADE</v>
          </cell>
          <cell r="D1" t="str">
            <v>R$ UNITÁRIO</v>
          </cell>
        </row>
        <row r="2">
          <cell r="A2" t="str">
            <v>01.000</v>
          </cell>
          <cell r="B2" t="str">
            <v>EQUIPAMENTOS</v>
          </cell>
        </row>
        <row r="3">
          <cell r="A3" t="str">
            <v>01.001</v>
          </cell>
          <cell r="B3" t="str">
            <v>Betoneira 5HP</v>
          </cell>
          <cell r="C3" t="str">
            <v>H</v>
          </cell>
          <cell r="D3">
            <v>0.85</v>
          </cell>
        </row>
        <row r="4">
          <cell r="A4" t="str">
            <v>01.002</v>
          </cell>
          <cell r="B4" t="str">
            <v>Escavadeira sobre pneus pot. 100HP</v>
          </cell>
          <cell r="C4" t="str">
            <v>H</v>
          </cell>
        </row>
        <row r="5">
          <cell r="A5" t="str">
            <v>01.003</v>
          </cell>
          <cell r="B5" t="str">
            <v>Motoniveladora pot. 130HP</v>
          </cell>
          <cell r="C5" t="str">
            <v>H</v>
          </cell>
        </row>
        <row r="6">
          <cell r="A6" t="str">
            <v>01.004</v>
          </cell>
          <cell r="B6" t="str">
            <v>Motoescreiper pot. 309HP - cap. 11 a 15m³</v>
          </cell>
          <cell r="C6" t="str">
            <v>H</v>
          </cell>
        </row>
        <row r="7">
          <cell r="A7" t="str">
            <v>01.005</v>
          </cell>
          <cell r="B7" t="str">
            <v>Caminhão irrigadeira pot. 149HP</v>
          </cell>
          <cell r="C7" t="str">
            <v>H</v>
          </cell>
        </row>
        <row r="8">
          <cell r="A8" t="str">
            <v>01.006</v>
          </cell>
          <cell r="B8" t="str">
            <v>Trator sobre pneus pot. 79 a 81HP</v>
          </cell>
          <cell r="C8" t="str">
            <v>H</v>
          </cell>
        </row>
        <row r="9">
          <cell r="A9" t="str">
            <v>01.007</v>
          </cell>
          <cell r="B9" t="str">
            <v>Grade de disco</v>
          </cell>
          <cell r="C9" t="str">
            <v>H</v>
          </cell>
        </row>
        <row r="10">
          <cell r="A10" t="str">
            <v>01.008</v>
          </cell>
          <cell r="B10" t="str">
            <v>Rolo compactador pé-de-carneiro pot. 102 a 132HP</v>
          </cell>
          <cell r="C10" t="str">
            <v>H</v>
          </cell>
        </row>
        <row r="11">
          <cell r="A11" t="str">
            <v>01.009</v>
          </cell>
          <cell r="B11" t="str">
            <v>Rolo compactador estático - pot. 125 a 148HP</v>
          </cell>
          <cell r="C11" t="str">
            <v>H</v>
          </cell>
        </row>
        <row r="12">
          <cell r="A12" t="str">
            <v>01.010</v>
          </cell>
          <cell r="B12" t="str">
            <v>Caminhão carroceria pot. 131 a 142HP</v>
          </cell>
          <cell r="C12" t="str">
            <v>H</v>
          </cell>
        </row>
        <row r="13">
          <cell r="A13" t="str">
            <v>01.011</v>
          </cell>
          <cell r="B13" t="str">
            <v>Trator sobre esteira pot. 142 a 179HP com lâmina</v>
          </cell>
          <cell r="C13" t="str">
            <v>H</v>
          </cell>
        </row>
        <row r="14">
          <cell r="A14" t="str">
            <v>01.012</v>
          </cell>
          <cell r="B14" t="str">
            <v>Caminhão basculante pot. 116 a 132HP - 4m</v>
          </cell>
          <cell r="C14" t="str">
            <v>H</v>
          </cell>
        </row>
        <row r="15">
          <cell r="A15" t="str">
            <v>01.013</v>
          </cell>
          <cell r="B15" t="str">
            <v>Pá-carragadeira sobre pneus pot. 106 à 140HP</v>
          </cell>
          <cell r="C15" t="str">
            <v>H</v>
          </cell>
          <cell r="D15">
            <v>91.72</v>
          </cell>
        </row>
        <row r="16">
          <cell r="A16" t="str">
            <v>01.014</v>
          </cell>
          <cell r="B16" t="str">
            <v>Trator sobre pneus pot. 63 a 65HP</v>
          </cell>
          <cell r="C16" t="str">
            <v>H</v>
          </cell>
        </row>
        <row r="17">
          <cell r="A17" t="str">
            <v>01.015</v>
          </cell>
          <cell r="B17" t="str">
            <v>Vassoura mecânica rebocável</v>
          </cell>
          <cell r="C17" t="str">
            <v>H</v>
          </cell>
          <cell r="D17">
            <v>9.07</v>
          </cell>
        </row>
        <row r="18">
          <cell r="A18" t="str">
            <v>01.016</v>
          </cell>
          <cell r="B18" t="str">
            <v>Caminhão espargidor 145HP</v>
          </cell>
          <cell r="C18" t="str">
            <v>H</v>
          </cell>
        </row>
        <row r="19">
          <cell r="A19" t="str">
            <v>01.017</v>
          </cell>
          <cell r="B19" t="str">
            <v>Rolo compactador estático - pot. 44 a 77HP - 10/14T</v>
          </cell>
          <cell r="C19" t="str">
            <v>H</v>
          </cell>
        </row>
        <row r="20">
          <cell r="A20" t="str">
            <v>01.018</v>
          </cell>
          <cell r="B20" t="str">
            <v>Grupo Gerador - 16,8 / 18,5 KVA (15kW)</v>
          </cell>
          <cell r="C20" t="str">
            <v>H</v>
          </cell>
        </row>
        <row r="21">
          <cell r="A21" t="str">
            <v>01.019</v>
          </cell>
          <cell r="B21" t="str">
            <v>Máquina de bancada - serra circular de 12" (4kW)</v>
          </cell>
          <cell r="C21" t="str">
            <v>H</v>
          </cell>
        </row>
        <row r="22">
          <cell r="A22" t="str">
            <v>01.020</v>
          </cell>
          <cell r="B22" t="str">
            <v>Vibrador de concreto - de imarsão (2kW)</v>
          </cell>
          <cell r="C22" t="str">
            <v>H</v>
          </cell>
        </row>
        <row r="23">
          <cell r="A23" t="str">
            <v>01.021</v>
          </cell>
          <cell r="B23" t="str">
            <v>Carregadeira de Pneus - 1,33 m3 (79 kW)</v>
          </cell>
          <cell r="C23" t="str">
            <v>H</v>
          </cell>
        </row>
        <row r="24">
          <cell r="A24" t="str">
            <v>01.022</v>
          </cell>
          <cell r="B24" t="str">
            <v>Escavadeira Hidráulica - c/ est. - cap 600l p/ longo alcance 96(kW)</v>
          </cell>
          <cell r="C24" t="str">
            <v>H</v>
          </cell>
        </row>
        <row r="25">
          <cell r="A25" t="str">
            <v>01.023</v>
          </cell>
          <cell r="B25" t="str">
            <v>Caminhão equipado com muck</v>
          </cell>
          <cell r="C25" t="str">
            <v>H</v>
          </cell>
        </row>
        <row r="26">
          <cell r="A26" t="str">
            <v>01.024</v>
          </cell>
          <cell r="B26" t="str">
            <v>Máquina de polir piso.</v>
          </cell>
          <cell r="C26" t="str">
            <v>H</v>
          </cell>
        </row>
        <row r="27">
          <cell r="A27" t="str">
            <v>01.025</v>
          </cell>
          <cell r="B27" t="str">
            <v>Vibrador 45mm, mangote 5mm com motor elétrico</v>
          </cell>
          <cell r="C27" t="str">
            <v>H</v>
          </cell>
        </row>
        <row r="28">
          <cell r="A28" t="str">
            <v>01.026</v>
          </cell>
          <cell r="B28" t="str">
            <v>Motor elétrico</v>
          </cell>
          <cell r="C28" t="str">
            <v>H</v>
          </cell>
        </row>
        <row r="29">
          <cell r="A29" t="str">
            <v>01.027</v>
          </cell>
          <cell r="B29" t="str">
            <v>Rolo liso A prob. 10,0 t  CA 25 118,0 HP</v>
          </cell>
          <cell r="C29" t="str">
            <v>H</v>
          </cell>
          <cell r="D29">
            <v>65.400000000000006</v>
          </cell>
        </row>
        <row r="30">
          <cell r="A30" t="str">
            <v>01.028</v>
          </cell>
          <cell r="B30" t="str">
            <v>Rolo liso A pneu 26 t sp 8.000 - 145,0 HP</v>
          </cell>
          <cell r="C30" t="str">
            <v>H</v>
          </cell>
          <cell r="D30">
            <v>95.08</v>
          </cell>
        </row>
        <row r="31">
          <cell r="A31" t="str">
            <v>01.029</v>
          </cell>
          <cell r="B31" t="str">
            <v>Tanque estacionado 30.000 L</v>
          </cell>
          <cell r="C31" t="str">
            <v>H</v>
          </cell>
          <cell r="D31">
            <v>9.84</v>
          </cell>
        </row>
        <row r="32">
          <cell r="A32" t="str">
            <v>01.030</v>
          </cell>
          <cell r="B32" t="str">
            <v>Acabadora de asfalto pneu 200t/h</v>
          </cell>
          <cell r="C32" t="str">
            <v>H</v>
          </cell>
          <cell r="D32">
            <v>65.209999999999994</v>
          </cell>
        </row>
        <row r="33">
          <cell r="A33" t="str">
            <v>01.031</v>
          </cell>
          <cell r="B33" t="str">
            <v>Grupo Gerador 114/103KVA</v>
          </cell>
          <cell r="C33" t="str">
            <v>H</v>
          </cell>
          <cell r="D33">
            <v>45.23</v>
          </cell>
        </row>
        <row r="34">
          <cell r="A34" t="str">
            <v>01.032</v>
          </cell>
          <cell r="B34" t="str">
            <v>Usina de asfalto grav. 100/140 t/h</v>
          </cell>
          <cell r="C34" t="str">
            <v>H</v>
          </cell>
          <cell r="D34">
            <v>340.99</v>
          </cell>
        </row>
        <row r="35">
          <cell r="A35" t="str">
            <v>01.033</v>
          </cell>
          <cell r="B35" t="str">
            <v>Trator agricola pneu - 2105 - 125 HP</v>
          </cell>
          <cell r="C35" t="str">
            <v>H</v>
          </cell>
          <cell r="D35">
            <v>56.41</v>
          </cell>
        </row>
        <row r="36">
          <cell r="A36" t="str">
            <v>01.034</v>
          </cell>
          <cell r="B36" t="str">
            <v>Trator agricola pneu - 2105 - 126 HP</v>
          </cell>
          <cell r="C36" t="str">
            <v>H</v>
          </cell>
          <cell r="D36">
            <v>48.24</v>
          </cell>
        </row>
        <row r="37">
          <cell r="A37" t="str">
            <v>01.035</v>
          </cell>
          <cell r="B37" t="str">
            <v>Grade de disco 20x24 - tch 20/24</v>
          </cell>
          <cell r="C37" t="str">
            <v>H</v>
          </cell>
          <cell r="D37">
            <v>10.75</v>
          </cell>
        </row>
        <row r="38">
          <cell r="A38" t="str">
            <v>01.036</v>
          </cell>
          <cell r="B38" t="str">
            <v>Motoniveladora 15000 KG com escarificador 185,0 HP</v>
          </cell>
          <cell r="C38" t="str">
            <v>H</v>
          </cell>
          <cell r="D38">
            <v>127.62</v>
          </cell>
        </row>
        <row r="39">
          <cell r="A39" t="str">
            <v>01.037</v>
          </cell>
          <cell r="B39" t="str">
            <v>Rolo pe carneiro sp 225</v>
          </cell>
          <cell r="C39" t="str">
            <v>H</v>
          </cell>
          <cell r="D39">
            <v>78.22</v>
          </cell>
        </row>
        <row r="40">
          <cell r="A40" t="str">
            <v>01.038</v>
          </cell>
          <cell r="B40" t="str">
            <v>Rolo pneu A prof. SP - 145,0 HP</v>
          </cell>
          <cell r="C40" t="str">
            <v>H</v>
          </cell>
          <cell r="D40">
            <v>82.46</v>
          </cell>
        </row>
        <row r="41">
          <cell r="A41" t="str">
            <v>01.039</v>
          </cell>
          <cell r="B41" t="str">
            <v>Caminhão tanque 10000 L - 204,0 HP</v>
          </cell>
          <cell r="C41" t="str">
            <v>H</v>
          </cell>
          <cell r="D41">
            <v>81.48</v>
          </cell>
        </row>
        <row r="42">
          <cell r="A42" t="str">
            <v>01.040</v>
          </cell>
          <cell r="B42" t="str">
            <v>Rolo liso vib. A. prof. 9,0 t - 84,0</v>
          </cell>
          <cell r="C42" t="str">
            <v>H</v>
          </cell>
          <cell r="D42">
            <v>51.7</v>
          </cell>
        </row>
        <row r="43">
          <cell r="A43" t="str">
            <v>01.041</v>
          </cell>
          <cell r="B43" t="str">
            <v>Caminhão esparg. asf. 5000 L136,0 HP</v>
          </cell>
          <cell r="C43" t="str">
            <v>H</v>
          </cell>
          <cell r="D43">
            <v>62.6</v>
          </cell>
        </row>
        <row r="44">
          <cell r="A44" t="str">
            <v>01.042</v>
          </cell>
          <cell r="B44" t="str">
            <v>Pá-carragadeira sobre pneus caterpilar - 950 g II</v>
          </cell>
          <cell r="C44" t="str">
            <v>H</v>
          </cell>
          <cell r="D44">
            <v>155.80000000000001</v>
          </cell>
        </row>
        <row r="45">
          <cell r="A45" t="str">
            <v>01.043</v>
          </cell>
          <cell r="B45" t="str">
            <v>Trator esteira DSR - PS - 183+85</v>
          </cell>
          <cell r="C45" t="str">
            <v>H</v>
          </cell>
          <cell r="D45">
            <v>366.76</v>
          </cell>
        </row>
        <row r="46">
          <cell r="A46" t="str">
            <v>01.044</v>
          </cell>
          <cell r="B46" t="str">
            <v>Caminhão basculante 204,0 HP</v>
          </cell>
          <cell r="C46" t="str">
            <v>H</v>
          </cell>
          <cell r="D46">
            <v>91.95</v>
          </cell>
        </row>
        <row r="47">
          <cell r="A47" t="str">
            <v>01.045</v>
          </cell>
          <cell r="B47" t="str">
            <v xml:space="preserve">Distribuidor de agregado - 90 HP </v>
          </cell>
          <cell r="C47" t="str">
            <v>H</v>
          </cell>
          <cell r="D47">
            <v>55.92</v>
          </cell>
        </row>
        <row r="48">
          <cell r="A48" t="str">
            <v>01.046</v>
          </cell>
          <cell r="B48" t="str">
            <v>Rolo liso vib. A. prof. 10,0 t - 130,0 HP</v>
          </cell>
          <cell r="C48" t="str">
            <v>H</v>
          </cell>
          <cell r="D48">
            <v>78.39</v>
          </cell>
        </row>
        <row r="58">
          <cell r="A58" t="str">
            <v>02.000</v>
          </cell>
          <cell r="B58" t="str">
            <v>MÃO-DE-OBRA</v>
          </cell>
        </row>
        <row r="59">
          <cell r="A59" t="str">
            <v>02.001</v>
          </cell>
          <cell r="B59" t="str">
            <v>Pedreiro</v>
          </cell>
          <cell r="C59" t="str">
            <v>H</v>
          </cell>
          <cell r="D59">
            <v>2.31</v>
          </cell>
        </row>
        <row r="60">
          <cell r="A60" t="str">
            <v>02.002</v>
          </cell>
          <cell r="B60" t="str">
            <v>Servente</v>
          </cell>
          <cell r="C60" t="str">
            <v>H</v>
          </cell>
          <cell r="D60">
            <v>1.73</v>
          </cell>
        </row>
        <row r="61">
          <cell r="A61" t="str">
            <v>02.003</v>
          </cell>
          <cell r="B61" t="str">
            <v>Carpinteiro</v>
          </cell>
          <cell r="C61" t="str">
            <v>H</v>
          </cell>
          <cell r="D61">
            <v>2.31</v>
          </cell>
        </row>
        <row r="62">
          <cell r="A62" t="str">
            <v>02.004</v>
          </cell>
          <cell r="B62" t="str">
            <v>Ajudante de carpinteiro</v>
          </cell>
          <cell r="C62" t="str">
            <v>H</v>
          </cell>
          <cell r="D62">
            <v>1.73</v>
          </cell>
        </row>
        <row r="63">
          <cell r="A63" t="str">
            <v>02.005</v>
          </cell>
          <cell r="B63" t="str">
            <v>Eletricista</v>
          </cell>
          <cell r="C63" t="str">
            <v>H</v>
          </cell>
          <cell r="D63">
            <v>2.31</v>
          </cell>
        </row>
        <row r="64">
          <cell r="A64" t="str">
            <v>02.006</v>
          </cell>
          <cell r="B64" t="str">
            <v>Ajudante de eletricista</v>
          </cell>
          <cell r="C64" t="str">
            <v>H</v>
          </cell>
          <cell r="D64">
            <v>1.73</v>
          </cell>
        </row>
        <row r="65">
          <cell r="A65" t="str">
            <v>02.007</v>
          </cell>
          <cell r="B65" t="str">
            <v>Encanador</v>
          </cell>
          <cell r="C65" t="str">
            <v>H</v>
          </cell>
          <cell r="D65">
            <v>2.31</v>
          </cell>
        </row>
        <row r="66">
          <cell r="A66" t="str">
            <v>02.008</v>
          </cell>
          <cell r="B66" t="str">
            <v>Ajudante de encanador</v>
          </cell>
          <cell r="C66" t="str">
            <v>H</v>
          </cell>
          <cell r="D66">
            <v>1.73</v>
          </cell>
        </row>
        <row r="67">
          <cell r="A67" t="str">
            <v>02.009</v>
          </cell>
          <cell r="B67" t="str">
            <v>Topógrafo</v>
          </cell>
          <cell r="C67" t="str">
            <v>H</v>
          </cell>
          <cell r="D67">
            <v>2.31</v>
          </cell>
        </row>
        <row r="68">
          <cell r="A68" t="str">
            <v>02.010</v>
          </cell>
          <cell r="B68" t="str">
            <v>Ajudante de topógrafo</v>
          </cell>
          <cell r="C68" t="str">
            <v>H</v>
          </cell>
          <cell r="D68">
            <v>1.73</v>
          </cell>
        </row>
        <row r="69">
          <cell r="A69" t="str">
            <v>02.011</v>
          </cell>
          <cell r="B69" t="str">
            <v>Calceteiro</v>
          </cell>
          <cell r="C69" t="str">
            <v>H</v>
          </cell>
          <cell r="D69">
            <v>2.31</v>
          </cell>
        </row>
        <row r="70">
          <cell r="A70" t="str">
            <v>02.012</v>
          </cell>
          <cell r="B70" t="str">
            <v>Ferreiro</v>
          </cell>
          <cell r="C70" t="str">
            <v>H</v>
          </cell>
          <cell r="D70">
            <v>2.31</v>
          </cell>
        </row>
        <row r="71">
          <cell r="A71" t="str">
            <v>02.013</v>
          </cell>
          <cell r="B71" t="str">
            <v>Ajudante de ferreiro</v>
          </cell>
          <cell r="C71" t="str">
            <v>H</v>
          </cell>
          <cell r="D71">
            <v>1.73</v>
          </cell>
        </row>
        <row r="72">
          <cell r="A72" t="str">
            <v>02.014</v>
          </cell>
          <cell r="B72" t="str">
            <v>Armador</v>
          </cell>
          <cell r="C72" t="str">
            <v>H</v>
          </cell>
          <cell r="D72">
            <v>2.31</v>
          </cell>
        </row>
        <row r="73">
          <cell r="A73" t="str">
            <v>02.015</v>
          </cell>
          <cell r="B73" t="str">
            <v>Montador</v>
          </cell>
          <cell r="C73" t="str">
            <v>H</v>
          </cell>
          <cell r="D73">
            <v>2.31</v>
          </cell>
        </row>
        <row r="74">
          <cell r="A74" t="str">
            <v>02.016</v>
          </cell>
          <cell r="B74" t="str">
            <v>Graniteiro / Marmorista</v>
          </cell>
          <cell r="C74" t="str">
            <v>H</v>
          </cell>
          <cell r="D74">
            <v>2.31</v>
          </cell>
        </row>
        <row r="75">
          <cell r="A75" t="str">
            <v>02.017</v>
          </cell>
          <cell r="B75" t="str">
            <v>Ajudante de Graniteiro / Marmorista</v>
          </cell>
          <cell r="C75" t="str">
            <v>H</v>
          </cell>
          <cell r="D75">
            <v>1.73</v>
          </cell>
        </row>
        <row r="76">
          <cell r="A76" t="str">
            <v>02.018</v>
          </cell>
          <cell r="B76" t="str">
            <v>Pintor</v>
          </cell>
          <cell r="C76" t="str">
            <v>H</v>
          </cell>
          <cell r="D76">
            <v>2.31</v>
          </cell>
        </row>
        <row r="77">
          <cell r="A77" t="str">
            <v>02.019</v>
          </cell>
          <cell r="B77" t="str">
            <v>Ajudante de pintor</v>
          </cell>
          <cell r="C77" t="str">
            <v>H</v>
          </cell>
          <cell r="D77">
            <v>1.73</v>
          </cell>
        </row>
        <row r="78">
          <cell r="A78" t="str">
            <v>02.020</v>
          </cell>
          <cell r="B78" t="str">
            <v>Ladrilhista</v>
          </cell>
          <cell r="C78" t="str">
            <v>H</v>
          </cell>
          <cell r="D78">
            <v>2.31</v>
          </cell>
        </row>
        <row r="79">
          <cell r="A79" t="str">
            <v>02.021</v>
          </cell>
          <cell r="B79" t="str">
            <v>Ajudante de montador</v>
          </cell>
          <cell r="C79" t="str">
            <v>H</v>
          </cell>
          <cell r="D79">
            <v>1.73</v>
          </cell>
        </row>
        <row r="80">
          <cell r="A80" t="str">
            <v>02.022</v>
          </cell>
          <cell r="B80" t="str">
            <v>Telhadista</v>
          </cell>
          <cell r="C80" t="str">
            <v>H</v>
          </cell>
          <cell r="D80">
            <v>2.31</v>
          </cell>
        </row>
        <row r="81">
          <cell r="A81" t="str">
            <v>02.023</v>
          </cell>
          <cell r="B81" t="str">
            <v>Ajudante de Telhadista</v>
          </cell>
          <cell r="C81" t="str">
            <v>H</v>
          </cell>
          <cell r="D81">
            <v>1.73</v>
          </cell>
        </row>
        <row r="82">
          <cell r="A82" t="str">
            <v>02.024</v>
          </cell>
          <cell r="B82" t="str">
            <v>Ajudante de Armador</v>
          </cell>
          <cell r="C82" t="str">
            <v>H</v>
          </cell>
          <cell r="D82">
            <v>1.73</v>
          </cell>
        </row>
        <row r="83">
          <cell r="A83" t="str">
            <v>02.025</v>
          </cell>
          <cell r="B83" t="str">
            <v>Jardineiro</v>
          </cell>
          <cell r="C83" t="str">
            <v>H</v>
          </cell>
          <cell r="D83">
            <v>2.31</v>
          </cell>
        </row>
        <row r="84">
          <cell r="A84" t="str">
            <v>02.026</v>
          </cell>
          <cell r="B84" t="str">
            <v>Serralheiro</v>
          </cell>
          <cell r="C84" t="str">
            <v>H</v>
          </cell>
          <cell r="D84">
            <v>2.31</v>
          </cell>
        </row>
        <row r="85">
          <cell r="A85" t="str">
            <v>02.027</v>
          </cell>
          <cell r="B85" t="str">
            <v>Ajudante de Serralheiro</v>
          </cell>
          <cell r="C85" t="str">
            <v>H</v>
          </cell>
          <cell r="D85">
            <v>1.73</v>
          </cell>
        </row>
        <row r="86">
          <cell r="A86" t="str">
            <v>02.028</v>
          </cell>
          <cell r="B86" t="str">
            <v>Colocador de forro de gesso</v>
          </cell>
          <cell r="C86" t="str">
            <v>H</v>
          </cell>
          <cell r="D86">
            <v>2.31</v>
          </cell>
        </row>
        <row r="87">
          <cell r="A87" t="str">
            <v>02.029</v>
          </cell>
          <cell r="B87" t="str">
            <v>Ajudante de colocador de forro de gesso</v>
          </cell>
          <cell r="C87" t="str">
            <v>H</v>
          </cell>
          <cell r="D87">
            <v>1.73</v>
          </cell>
        </row>
        <row r="88">
          <cell r="A88" t="str">
            <v>02.030</v>
          </cell>
          <cell r="B88" t="str">
            <v>Operador de usina de asfalto</v>
          </cell>
          <cell r="C88" t="str">
            <v>H</v>
          </cell>
          <cell r="D88">
            <v>2.23</v>
          </cell>
        </row>
        <row r="89">
          <cell r="A89" t="str">
            <v>02.031</v>
          </cell>
        </row>
        <row r="90">
          <cell r="A90" t="str">
            <v>02.032</v>
          </cell>
        </row>
        <row r="91">
          <cell r="A91" t="str">
            <v>02.033</v>
          </cell>
        </row>
        <row r="92">
          <cell r="A92" t="str">
            <v>02.034</v>
          </cell>
        </row>
        <row r="93">
          <cell r="A93" t="str">
            <v>02.035</v>
          </cell>
        </row>
        <row r="94">
          <cell r="A94" t="str">
            <v>02.036</v>
          </cell>
        </row>
        <row r="95">
          <cell r="A95" t="str">
            <v>02.037</v>
          </cell>
        </row>
        <row r="96">
          <cell r="A96" t="str">
            <v>02.038</v>
          </cell>
        </row>
        <row r="97">
          <cell r="A97" t="str">
            <v>02.039</v>
          </cell>
        </row>
        <row r="98">
          <cell r="A98" t="str">
            <v>02.040</v>
          </cell>
        </row>
        <row r="99">
          <cell r="A99" t="str">
            <v>03.000</v>
          </cell>
          <cell r="B99" t="str">
            <v>MATERIAIS</v>
          </cell>
        </row>
        <row r="100">
          <cell r="A100" t="str">
            <v>03.001</v>
          </cell>
          <cell r="B100" t="str">
            <v>Cimento Portland</v>
          </cell>
          <cell r="C100" t="str">
            <v>KG</v>
          </cell>
          <cell r="D100">
            <v>0.4</v>
          </cell>
        </row>
        <row r="101">
          <cell r="A101" t="str">
            <v>03.002</v>
          </cell>
          <cell r="B101" t="str">
            <v>Brita 1</v>
          </cell>
          <cell r="C101" t="str">
            <v>M³</v>
          </cell>
          <cell r="D101">
            <v>40</v>
          </cell>
        </row>
        <row r="102">
          <cell r="A102" t="str">
            <v>03.003</v>
          </cell>
          <cell r="B102" t="str">
            <v>Brita 2</v>
          </cell>
          <cell r="C102" t="str">
            <v>M³</v>
          </cell>
          <cell r="D102">
            <v>40</v>
          </cell>
        </row>
        <row r="103">
          <cell r="A103" t="str">
            <v>03.004</v>
          </cell>
          <cell r="B103" t="str">
            <v>Areia Fina</v>
          </cell>
          <cell r="C103" t="str">
            <v>M³</v>
          </cell>
          <cell r="D103">
            <v>25</v>
          </cell>
        </row>
        <row r="104">
          <cell r="A104" t="str">
            <v>03.005</v>
          </cell>
          <cell r="B104" t="str">
            <v>Areia Média</v>
          </cell>
          <cell r="C104" t="str">
            <v>M³</v>
          </cell>
          <cell r="D104">
            <v>30</v>
          </cell>
        </row>
        <row r="105">
          <cell r="A105" t="str">
            <v>03.006</v>
          </cell>
          <cell r="B105" t="str">
            <v>Areia Grossa</v>
          </cell>
          <cell r="C105" t="str">
            <v>M³</v>
          </cell>
          <cell r="D105">
            <v>30</v>
          </cell>
        </row>
        <row r="106">
          <cell r="A106" t="str">
            <v>03.007</v>
          </cell>
          <cell r="B106" t="str">
            <v>Pontalete de pinho de 3'x3' de 3ª construção</v>
          </cell>
          <cell r="C106" t="str">
            <v>M</v>
          </cell>
          <cell r="D106">
            <v>3.4</v>
          </cell>
        </row>
        <row r="107">
          <cell r="A107" t="str">
            <v>03.008</v>
          </cell>
          <cell r="B107" t="str">
            <v>Sarrafo de pinho de 1'x4' de 3ª construção</v>
          </cell>
          <cell r="C107" t="str">
            <v>M</v>
          </cell>
          <cell r="D107">
            <v>3.8</v>
          </cell>
        </row>
        <row r="108">
          <cell r="A108" t="str">
            <v>03.009</v>
          </cell>
          <cell r="B108" t="str">
            <v>Tábua de pinho de 1' x 12' de 3ª construção</v>
          </cell>
          <cell r="C108" t="str">
            <v>M²</v>
          </cell>
          <cell r="D108">
            <v>9</v>
          </cell>
        </row>
        <row r="109">
          <cell r="A109" t="str">
            <v>03.010</v>
          </cell>
          <cell r="B109" t="str">
            <v>Viga de peroba de 6x12cm</v>
          </cell>
          <cell r="C109" t="str">
            <v>M</v>
          </cell>
          <cell r="D109">
            <v>15</v>
          </cell>
        </row>
        <row r="110">
          <cell r="A110" t="str">
            <v>03.011</v>
          </cell>
          <cell r="B110" t="str">
            <v>Chapa compensada resinada 12mm</v>
          </cell>
          <cell r="C110" t="str">
            <v>M²</v>
          </cell>
          <cell r="D110">
            <v>10</v>
          </cell>
        </row>
        <row r="111">
          <cell r="A111" t="str">
            <v>03.012</v>
          </cell>
          <cell r="B111" t="str">
            <v>Tábua de pinho de 1x6' de 3ª construção</v>
          </cell>
          <cell r="C111" t="str">
            <v>M²</v>
          </cell>
          <cell r="D111">
            <v>4.5</v>
          </cell>
        </row>
        <row r="112">
          <cell r="A112" t="str">
            <v>03.013</v>
          </cell>
          <cell r="B112" t="str">
            <v>Telha fibrocimento (Vogatex)</v>
          </cell>
          <cell r="C112" t="str">
            <v>M²</v>
          </cell>
          <cell r="D112">
            <v>8</v>
          </cell>
        </row>
        <row r="113">
          <cell r="A113" t="str">
            <v>03.014</v>
          </cell>
          <cell r="B113" t="str">
            <v>Cumeeira fibrocimento articulada  (Vogatex)</v>
          </cell>
          <cell r="C113" t="str">
            <v>M</v>
          </cell>
          <cell r="D113">
            <v>2.68</v>
          </cell>
        </row>
        <row r="114">
          <cell r="A114" t="str">
            <v>03.015</v>
          </cell>
          <cell r="B114" t="str">
            <v>Prego 15x15</v>
          </cell>
          <cell r="C114" t="str">
            <v>KG</v>
          </cell>
          <cell r="D114">
            <v>7.8</v>
          </cell>
        </row>
        <row r="115">
          <cell r="A115" t="str">
            <v>03.016</v>
          </cell>
          <cell r="B115" t="str">
            <v>Prego 18x27</v>
          </cell>
          <cell r="C115" t="str">
            <v>KG</v>
          </cell>
          <cell r="D115">
            <v>5.61</v>
          </cell>
        </row>
        <row r="116">
          <cell r="A116" t="str">
            <v>03.017</v>
          </cell>
          <cell r="B116" t="str">
            <v>Ripa de peroba de 1x7cm</v>
          </cell>
          <cell r="C116" t="str">
            <v>M</v>
          </cell>
        </row>
        <row r="117">
          <cell r="A117" t="str">
            <v>03.018</v>
          </cell>
          <cell r="B117" t="str">
            <v>Areia Lavada</v>
          </cell>
          <cell r="C117" t="str">
            <v>M³</v>
          </cell>
          <cell r="D117">
            <v>30</v>
          </cell>
        </row>
        <row r="118">
          <cell r="A118" t="str">
            <v>03.019</v>
          </cell>
          <cell r="B118" t="str">
            <v>Paralelepipedo</v>
          </cell>
          <cell r="C118" t="str">
            <v>UN</v>
          </cell>
          <cell r="D118">
            <v>0.14000000000000001</v>
          </cell>
        </row>
        <row r="119">
          <cell r="A119" t="str">
            <v>03.020</v>
          </cell>
          <cell r="B119" t="str">
            <v>Tubo PBV de PVC branco p/ esgoto 100mm (4')</v>
          </cell>
          <cell r="C119" t="str">
            <v>M</v>
          </cell>
          <cell r="D119">
            <v>5.63</v>
          </cell>
        </row>
        <row r="120">
          <cell r="A120" t="str">
            <v>03.021</v>
          </cell>
          <cell r="B120" t="str">
            <v>Anel de borracha p/ tubo PVC 100mm (4')</v>
          </cell>
          <cell r="C120" t="str">
            <v>UN</v>
          </cell>
          <cell r="D120">
            <v>0.9</v>
          </cell>
        </row>
        <row r="121">
          <cell r="A121" t="str">
            <v>03.022</v>
          </cell>
          <cell r="B121" t="str">
            <v>Lubrificante para tubo de PVC</v>
          </cell>
          <cell r="C121" t="str">
            <v>KG</v>
          </cell>
          <cell r="D121">
            <v>9.26</v>
          </cell>
        </row>
        <row r="122">
          <cell r="A122" t="str">
            <v>03.023</v>
          </cell>
          <cell r="B122" t="str">
            <v>Tubo de PVC branco 150mm (6')</v>
          </cell>
          <cell r="C122" t="str">
            <v>M</v>
          </cell>
          <cell r="D122">
            <v>14.67</v>
          </cell>
        </row>
        <row r="123">
          <cell r="A123" t="str">
            <v>03.024</v>
          </cell>
          <cell r="B123" t="str">
            <v>Anel de borracha p/ tubo PVC 150mm (6')</v>
          </cell>
          <cell r="C123" t="str">
            <v>UN</v>
          </cell>
          <cell r="D123">
            <v>4.6399999999999997</v>
          </cell>
        </row>
        <row r="124">
          <cell r="A124" t="str">
            <v>03.025</v>
          </cell>
          <cell r="B124" t="str">
            <v>Cal hidratada</v>
          </cell>
          <cell r="C124" t="str">
            <v>KG</v>
          </cell>
          <cell r="D124">
            <v>0.53</v>
          </cell>
        </row>
        <row r="125">
          <cell r="A125" t="str">
            <v>03.026</v>
          </cell>
          <cell r="B125" t="str">
            <v>Aço CA-60-B CMD bitolas</v>
          </cell>
          <cell r="C125" t="str">
            <v>KG</v>
          </cell>
          <cell r="D125">
            <v>3.83</v>
          </cell>
        </row>
        <row r="126">
          <cell r="A126" t="str">
            <v>03.027</v>
          </cell>
          <cell r="B126" t="str">
            <v>Tijolo de 06 furos.</v>
          </cell>
          <cell r="C126" t="str">
            <v>UN</v>
          </cell>
          <cell r="D126">
            <v>0.11</v>
          </cell>
        </row>
        <row r="127">
          <cell r="A127" t="str">
            <v>03.028</v>
          </cell>
          <cell r="B127" t="str">
            <v>Arame recozido N.º 18 BWG</v>
          </cell>
          <cell r="C127" t="str">
            <v>KG</v>
          </cell>
          <cell r="D127">
            <v>6.5</v>
          </cell>
        </row>
        <row r="128">
          <cell r="A128" t="str">
            <v>03.029</v>
          </cell>
          <cell r="B128" t="str">
            <v>Emulsão asfáltica cationica RR-2C</v>
          </cell>
          <cell r="C128" t="str">
            <v>KG</v>
          </cell>
        </row>
        <row r="129">
          <cell r="A129" t="str">
            <v>03.030</v>
          </cell>
          <cell r="B129" t="str">
            <v>Meio fio de concreto.</v>
          </cell>
          <cell r="C129" t="str">
            <v>M</v>
          </cell>
          <cell r="D129">
            <v>8.5</v>
          </cell>
        </row>
        <row r="130">
          <cell r="A130" t="str">
            <v>03.031</v>
          </cell>
          <cell r="B130" t="str">
            <v>Brita 4</v>
          </cell>
          <cell r="C130" t="str">
            <v>M³</v>
          </cell>
        </row>
        <row r="131">
          <cell r="A131" t="str">
            <v>03.032</v>
          </cell>
          <cell r="B131" t="str">
            <v>Pó de pedra</v>
          </cell>
          <cell r="C131" t="str">
            <v>M³</v>
          </cell>
        </row>
        <row r="132">
          <cell r="A132" t="str">
            <v>03.033</v>
          </cell>
          <cell r="B132" t="str">
            <v>Caibros de 7,5 cm x7,5cm</v>
          </cell>
          <cell r="C132" t="str">
            <v>M</v>
          </cell>
        </row>
        <row r="133">
          <cell r="A133" t="str">
            <v>03.034</v>
          </cell>
          <cell r="B133" t="str">
            <v>Gastalho 10x2,5cm</v>
          </cell>
          <cell r="C133" t="str">
            <v>M</v>
          </cell>
        </row>
        <row r="134">
          <cell r="A134" t="str">
            <v>03.035</v>
          </cell>
          <cell r="B134" t="str">
            <v>Desmoldante</v>
          </cell>
          <cell r="C134" t="str">
            <v>KG</v>
          </cell>
        </row>
        <row r="135">
          <cell r="A135" t="str">
            <v>03.036</v>
          </cell>
          <cell r="B135" t="str">
            <v>Aço CA-25</v>
          </cell>
          <cell r="C135" t="str">
            <v>KG</v>
          </cell>
          <cell r="D135">
            <v>2.71</v>
          </cell>
        </row>
        <row r="136">
          <cell r="A136" t="str">
            <v>03.037</v>
          </cell>
          <cell r="B136" t="str">
            <v>Indenização de jazida</v>
          </cell>
          <cell r="C136" t="str">
            <v>M³</v>
          </cell>
        </row>
        <row r="137">
          <cell r="A137" t="str">
            <v>03.038</v>
          </cell>
          <cell r="B137" t="str">
            <v>Aço CA-50 CMD Bitola média 6,3 a 10mm (1/4 a 3/8")</v>
          </cell>
          <cell r="C137" t="str">
            <v>KG</v>
          </cell>
          <cell r="D137">
            <v>1.94</v>
          </cell>
        </row>
        <row r="138">
          <cell r="A138" t="str">
            <v>03.039</v>
          </cell>
          <cell r="B138" t="str">
            <v>Desmoldante para formas</v>
          </cell>
          <cell r="C138" t="str">
            <v>L</v>
          </cell>
          <cell r="D138">
            <v>5.55</v>
          </cell>
        </row>
        <row r="139">
          <cell r="A139" t="str">
            <v>03.040</v>
          </cell>
          <cell r="B139" t="str">
            <v>Régua simples para concreto</v>
          </cell>
          <cell r="C139" t="str">
            <v>H</v>
          </cell>
          <cell r="D139">
            <v>10.5</v>
          </cell>
        </row>
        <row r="140">
          <cell r="A140" t="str">
            <v>03.041</v>
          </cell>
          <cell r="B140" t="str">
            <v>Prego - Preço médio das bilotas</v>
          </cell>
          <cell r="C140" t="str">
            <v>KG</v>
          </cell>
          <cell r="D140">
            <v>6.29</v>
          </cell>
        </row>
        <row r="141">
          <cell r="A141" t="str">
            <v>03.042</v>
          </cell>
          <cell r="B141" t="str">
            <v>Escora de eucalipito de 20cm</v>
          </cell>
          <cell r="C141" t="str">
            <v>M</v>
          </cell>
        </row>
        <row r="142">
          <cell r="A142" t="str">
            <v>03.043</v>
          </cell>
          <cell r="B142" t="str">
            <v>Viga de peroba de 3x16cm</v>
          </cell>
          <cell r="C142" t="str">
            <v>M</v>
          </cell>
        </row>
        <row r="143">
          <cell r="A143" t="str">
            <v>03.044</v>
          </cell>
          <cell r="B143" t="str">
            <v>Viga de peroba de 6x16cm</v>
          </cell>
          <cell r="C143" t="str">
            <v>M</v>
          </cell>
        </row>
        <row r="144">
          <cell r="A144" t="str">
            <v>03.045</v>
          </cell>
          <cell r="B144" t="str">
            <v>Tijolo Cerâmico de 08 furos</v>
          </cell>
          <cell r="C144" t="str">
            <v>UN</v>
          </cell>
          <cell r="D144">
            <v>0.21</v>
          </cell>
        </row>
        <row r="145">
          <cell r="A145" t="str">
            <v>03.046</v>
          </cell>
          <cell r="B145" t="str">
            <v>Comogo de cimento prensado</v>
          </cell>
          <cell r="C145" t="str">
            <v>UN</v>
          </cell>
        </row>
        <row r="146">
          <cell r="A146" t="str">
            <v>03.047</v>
          </cell>
          <cell r="B146" t="str">
            <v>Madeira (peroba)</v>
          </cell>
          <cell r="C146" t="str">
            <v>M³</v>
          </cell>
          <cell r="D146">
            <v>1400</v>
          </cell>
        </row>
        <row r="147">
          <cell r="A147" t="str">
            <v>03.048</v>
          </cell>
          <cell r="B147" t="str">
            <v>Ferragens para telhado</v>
          </cell>
          <cell r="C147" t="str">
            <v>KG</v>
          </cell>
          <cell r="D147">
            <v>12</v>
          </cell>
        </row>
        <row r="148">
          <cell r="A148" t="str">
            <v>03.049</v>
          </cell>
          <cell r="B148" t="str">
            <v>Telha cerâmica tipo colonial</v>
          </cell>
          <cell r="C148" t="str">
            <v>UN</v>
          </cell>
        </row>
        <row r="149">
          <cell r="A149" t="str">
            <v>03.050</v>
          </cell>
          <cell r="B149" t="str">
            <v>Telha de Alumínio</v>
          </cell>
          <cell r="C149" t="str">
            <v>KG</v>
          </cell>
        </row>
        <row r="150">
          <cell r="A150" t="str">
            <v>03.051</v>
          </cell>
          <cell r="B150" t="str">
            <v>Gancho e acessórios p/ fixação de telha ondulada de alumínio</v>
          </cell>
          <cell r="C150" t="str">
            <v>UN</v>
          </cell>
        </row>
        <row r="151">
          <cell r="A151" t="str">
            <v>03.052</v>
          </cell>
          <cell r="B151" t="str">
            <v>Componentes estruturais de aço</v>
          </cell>
          <cell r="C151" t="str">
            <v>KG</v>
          </cell>
        </row>
        <row r="152">
          <cell r="A152" t="str">
            <v>03.053</v>
          </cell>
          <cell r="B152" t="str">
            <v>Andeime metálico - locação</v>
          </cell>
          <cell r="C152" t="str">
            <v>M²</v>
          </cell>
        </row>
        <row r="153">
          <cell r="A153" t="str">
            <v>03.054</v>
          </cell>
          <cell r="B153" t="str">
            <v>Grade de proteção de ferro</v>
          </cell>
          <cell r="C153" t="str">
            <v>M²</v>
          </cell>
        </row>
        <row r="154">
          <cell r="A154" t="str">
            <v>03.055</v>
          </cell>
          <cell r="B154" t="str">
            <v>Fechadura de sobrepor</v>
          </cell>
          <cell r="C154" t="str">
            <v>UN</v>
          </cell>
          <cell r="D154">
            <v>52.94</v>
          </cell>
        </row>
        <row r="155">
          <cell r="A155" t="str">
            <v>03.056</v>
          </cell>
          <cell r="B155" t="str">
            <v>Ferrolho p/ portão de ferro</v>
          </cell>
          <cell r="C155" t="str">
            <v>UN</v>
          </cell>
          <cell r="D155">
            <v>1.47</v>
          </cell>
        </row>
        <row r="156">
          <cell r="A156" t="str">
            <v>03.057</v>
          </cell>
          <cell r="B156" t="str">
            <v>Gradil de ferro</v>
          </cell>
          <cell r="C156" t="str">
            <v>M²</v>
          </cell>
        </row>
        <row r="157">
          <cell r="A157" t="str">
            <v>03.058</v>
          </cell>
          <cell r="B157" t="str">
            <v>Saibro</v>
          </cell>
          <cell r="C157" t="str">
            <v>M³</v>
          </cell>
          <cell r="D157">
            <v>30</v>
          </cell>
        </row>
        <row r="158">
          <cell r="A158" t="str">
            <v>03.059</v>
          </cell>
          <cell r="B158" t="str">
            <v>Impermeabilizante</v>
          </cell>
          <cell r="C158" t="str">
            <v>KG</v>
          </cell>
          <cell r="D158">
            <v>3.88</v>
          </cell>
        </row>
        <row r="159">
          <cell r="A159" t="str">
            <v>03.060</v>
          </cell>
          <cell r="B159" t="str">
            <v>Cimento Branco</v>
          </cell>
          <cell r="C159" t="str">
            <v>KG</v>
          </cell>
          <cell r="D159">
            <v>1.1399999999999999</v>
          </cell>
        </row>
        <row r="160">
          <cell r="A160" t="str">
            <v>03.061</v>
          </cell>
          <cell r="B160" t="str">
            <v>Pó de mármore</v>
          </cell>
          <cell r="C160" t="str">
            <v>KG</v>
          </cell>
        </row>
        <row r="161">
          <cell r="A161" t="str">
            <v>03.062</v>
          </cell>
          <cell r="B161" t="str">
            <v>Junta plástica 3/4' x 1/8' para pisos</v>
          </cell>
          <cell r="C161" t="str">
            <v>M</v>
          </cell>
          <cell r="D161">
            <v>1.73</v>
          </cell>
        </row>
        <row r="162">
          <cell r="A162" t="str">
            <v>03.063</v>
          </cell>
          <cell r="B162" t="str">
            <v>Tinta látex</v>
          </cell>
          <cell r="C162" t="str">
            <v>L</v>
          </cell>
          <cell r="D162">
            <v>5.16</v>
          </cell>
        </row>
        <row r="163">
          <cell r="A163" t="str">
            <v>03.064</v>
          </cell>
          <cell r="B163" t="str">
            <v>Liquido selador para pintura látex</v>
          </cell>
          <cell r="C163" t="str">
            <v>L</v>
          </cell>
          <cell r="D163">
            <v>6.09</v>
          </cell>
        </row>
        <row r="164">
          <cell r="A164" t="str">
            <v>03.065</v>
          </cell>
          <cell r="B164" t="str">
            <v>Lixa para madeira / massa</v>
          </cell>
          <cell r="C164" t="str">
            <v>UN</v>
          </cell>
          <cell r="D164">
            <v>0.56000000000000005</v>
          </cell>
        </row>
        <row r="165">
          <cell r="A165" t="str">
            <v>03.066</v>
          </cell>
          <cell r="B165" t="str">
            <v>Aguarraz Mineral</v>
          </cell>
          <cell r="C165" t="str">
            <v>L</v>
          </cell>
          <cell r="D165">
            <v>4.5</v>
          </cell>
        </row>
        <row r="166">
          <cell r="A166" t="str">
            <v>03.067</v>
          </cell>
          <cell r="B166" t="str">
            <v>Tinta látex acrílica</v>
          </cell>
          <cell r="C166" t="str">
            <v>L</v>
          </cell>
          <cell r="D166">
            <v>18.8</v>
          </cell>
        </row>
        <row r="167">
          <cell r="A167" t="str">
            <v>03.068</v>
          </cell>
          <cell r="B167" t="str">
            <v>Líquido preparador de superfícies</v>
          </cell>
          <cell r="C167" t="str">
            <v>L</v>
          </cell>
          <cell r="D167">
            <v>11.9</v>
          </cell>
        </row>
        <row r="168">
          <cell r="A168" t="str">
            <v>03.069</v>
          </cell>
          <cell r="B168" t="str">
            <v>Tinta a óleo</v>
          </cell>
          <cell r="C168" t="str">
            <v>L</v>
          </cell>
          <cell r="D168">
            <v>8.99</v>
          </cell>
        </row>
        <row r="169">
          <cell r="A169" t="str">
            <v>03.070</v>
          </cell>
          <cell r="B169" t="str">
            <v>Fundo branco fosco nivelador p/ madeiras</v>
          </cell>
          <cell r="C169" t="str">
            <v>L</v>
          </cell>
          <cell r="D169">
            <v>10.72</v>
          </cell>
        </row>
        <row r="170">
          <cell r="A170" t="str">
            <v>03.071</v>
          </cell>
          <cell r="B170" t="str">
            <v>Lixa para ferro</v>
          </cell>
          <cell r="C170" t="str">
            <v>UN</v>
          </cell>
          <cell r="D170">
            <v>1.2</v>
          </cell>
        </row>
        <row r="171">
          <cell r="A171" t="str">
            <v>03.072</v>
          </cell>
          <cell r="B171" t="str">
            <v>Zarcão</v>
          </cell>
          <cell r="C171" t="str">
            <v>L</v>
          </cell>
          <cell r="D171">
            <v>9.6999999999999993</v>
          </cell>
        </row>
        <row r="172">
          <cell r="A172" t="str">
            <v>03.073</v>
          </cell>
          <cell r="B172" t="str">
            <v>Lajota de concreto 50x50</v>
          </cell>
          <cell r="C172" t="str">
            <v>UN</v>
          </cell>
        </row>
        <row r="173">
          <cell r="A173" t="str">
            <v>03.074</v>
          </cell>
          <cell r="B173" t="str">
            <v>Bucha plástica 8mm</v>
          </cell>
          <cell r="C173" t="str">
            <v>UN</v>
          </cell>
          <cell r="D173">
            <v>2.59</v>
          </cell>
        </row>
        <row r="174">
          <cell r="A174" t="str">
            <v>03.075</v>
          </cell>
          <cell r="B174" t="str">
            <v>Parafuso cromado p/ fixação de sanitários</v>
          </cell>
          <cell r="C174" t="str">
            <v>UN</v>
          </cell>
          <cell r="D174">
            <v>1.71</v>
          </cell>
        </row>
        <row r="175">
          <cell r="A175" t="str">
            <v>03.076</v>
          </cell>
          <cell r="B175" t="str">
            <v>Massa para vidro</v>
          </cell>
          <cell r="C175" t="str">
            <v>KG</v>
          </cell>
        </row>
        <row r="176">
          <cell r="A176" t="str">
            <v>03.077</v>
          </cell>
          <cell r="B176" t="str">
            <v>Joelho 90 PBV PVC branco p/ esgoto 100mm (4")</v>
          </cell>
          <cell r="C176" t="str">
            <v>UN</v>
          </cell>
          <cell r="D176">
            <v>3.14</v>
          </cell>
        </row>
        <row r="177">
          <cell r="A177" t="str">
            <v>03.078</v>
          </cell>
          <cell r="B177" t="str">
            <v>Bacia de louça branca para caixa acoplada</v>
          </cell>
          <cell r="C177" t="str">
            <v>UN</v>
          </cell>
          <cell r="D177">
            <v>42.49</v>
          </cell>
        </row>
        <row r="178">
          <cell r="A178" t="str">
            <v>03.079</v>
          </cell>
          <cell r="B178" t="str">
            <v>Caixa acoplada de louça branca para bacia</v>
          </cell>
          <cell r="C178" t="str">
            <v>UN</v>
          </cell>
          <cell r="D178">
            <v>55.41</v>
          </cell>
        </row>
        <row r="179">
          <cell r="A179" t="str">
            <v>03.080</v>
          </cell>
          <cell r="B179" t="str">
            <v>Engates cromados</v>
          </cell>
          <cell r="C179" t="str">
            <v>UN</v>
          </cell>
          <cell r="D179">
            <v>21.6</v>
          </cell>
        </row>
        <row r="180">
          <cell r="A180" t="str">
            <v>03.081</v>
          </cell>
          <cell r="B180" t="str">
            <v>Tampa plástica para bacia</v>
          </cell>
          <cell r="C180" t="str">
            <v>UN</v>
          </cell>
          <cell r="D180">
            <v>32.9</v>
          </cell>
        </row>
        <row r="181">
          <cell r="A181" t="str">
            <v>03.082</v>
          </cell>
          <cell r="B181" t="str">
            <v>Fita de vedação</v>
          </cell>
          <cell r="C181" t="str">
            <v>M</v>
          </cell>
          <cell r="D181">
            <v>0.05</v>
          </cell>
        </row>
        <row r="182">
          <cell r="A182" t="str">
            <v>03.083</v>
          </cell>
          <cell r="B182" t="str">
            <v>Chuveiro com haste de plástico Ø ½"</v>
          </cell>
          <cell r="C182" t="str">
            <v>UN</v>
          </cell>
          <cell r="D182">
            <v>2.09</v>
          </cell>
        </row>
        <row r="183">
          <cell r="A183" t="str">
            <v>03.084</v>
          </cell>
          <cell r="B183" t="str">
            <v>Torneira de pressão cromada para lavatório Ø ½"</v>
          </cell>
          <cell r="C183" t="str">
            <v>UN</v>
          </cell>
          <cell r="D183">
            <v>17.21</v>
          </cell>
        </row>
        <row r="184">
          <cell r="A184" t="str">
            <v>03.085</v>
          </cell>
          <cell r="B184" t="str">
            <v>Arame galvanizado N.° 10 BWG</v>
          </cell>
          <cell r="C184" t="str">
            <v>KG</v>
          </cell>
          <cell r="D184">
            <v>5.53</v>
          </cell>
        </row>
        <row r="185">
          <cell r="A185" t="str">
            <v>03.086</v>
          </cell>
          <cell r="B185" t="str">
            <v>Arame galvanizado N.° 14 BWG</v>
          </cell>
          <cell r="C185" t="str">
            <v>KG</v>
          </cell>
          <cell r="D185">
            <v>7.2</v>
          </cell>
        </row>
        <row r="186">
          <cell r="A186" t="str">
            <v>03.087</v>
          </cell>
          <cell r="B186" t="str">
            <v>Tela de arame galvanizado de 2' fio N.° 14 BWG</v>
          </cell>
          <cell r="C186" t="str">
            <v>M²</v>
          </cell>
        </row>
        <row r="187">
          <cell r="A187" t="str">
            <v>03.088</v>
          </cell>
          <cell r="B187" t="str">
            <v>Tubo de aço galvanizado c/ costura de 50mm (2')</v>
          </cell>
          <cell r="C187" t="str">
            <v>M</v>
          </cell>
          <cell r="D187">
            <v>34.049999999999997</v>
          </cell>
        </row>
        <row r="188">
          <cell r="A188" t="str">
            <v>03.089</v>
          </cell>
          <cell r="B188" t="str">
            <v>Projetor externo com ângulo elevado regulável</v>
          </cell>
          <cell r="C188" t="str">
            <v>UN</v>
          </cell>
          <cell r="D188">
            <v>54.1</v>
          </cell>
        </row>
        <row r="189">
          <cell r="A189" t="str">
            <v>03.090</v>
          </cell>
          <cell r="B189" t="str">
            <v>Lâmpada vapor de metálico 250W / 220V</v>
          </cell>
          <cell r="C189" t="str">
            <v>UN</v>
          </cell>
          <cell r="D189">
            <v>3.5</v>
          </cell>
        </row>
        <row r="190">
          <cell r="A190" t="str">
            <v>03.091</v>
          </cell>
          <cell r="B190" t="str">
            <v>Reator alto fator de potência 220V 60Hz / 250W</v>
          </cell>
          <cell r="C190" t="str">
            <v>UN</v>
          </cell>
          <cell r="D190">
            <v>40.549999999999997</v>
          </cell>
        </row>
        <row r="191">
          <cell r="A191" t="str">
            <v>03.092</v>
          </cell>
          <cell r="B191" t="str">
            <v>Luminária fluor. 2x40W comp., com lampadas, reator alto fator de potencia e demais acessórios</v>
          </cell>
          <cell r="C191" t="str">
            <v>UN</v>
          </cell>
          <cell r="D191">
            <v>71</v>
          </cell>
        </row>
        <row r="192">
          <cell r="A192" t="str">
            <v>03.093</v>
          </cell>
          <cell r="B192" t="str">
            <v>Interruptor 1 tecla simples</v>
          </cell>
          <cell r="C192" t="str">
            <v>UN</v>
          </cell>
          <cell r="D192">
            <v>3.29</v>
          </cell>
        </row>
        <row r="193">
          <cell r="A193" t="str">
            <v>03.094</v>
          </cell>
          <cell r="B193" t="str">
            <v>Quadro de distribuição em resina termoplástica de embutir</v>
          </cell>
          <cell r="C193" t="str">
            <v>UN</v>
          </cell>
        </row>
        <row r="194">
          <cell r="A194" t="str">
            <v>03.095</v>
          </cell>
          <cell r="B194" t="str">
            <v>Disjuntor monopolar 30A</v>
          </cell>
          <cell r="C194" t="str">
            <v>UN</v>
          </cell>
          <cell r="D194">
            <v>3.95</v>
          </cell>
        </row>
        <row r="195">
          <cell r="A195" t="str">
            <v>03.096</v>
          </cell>
          <cell r="B195" t="str">
            <v>Cabo de isolado em PVC seção 6mm² - 0,6/1kV - 70C</v>
          </cell>
          <cell r="C195" t="str">
            <v>M</v>
          </cell>
          <cell r="D195">
            <v>0.21</v>
          </cell>
        </row>
        <row r="196">
          <cell r="A196" t="str">
            <v>03.097</v>
          </cell>
          <cell r="B196" t="str">
            <v>Eletroduto de PVC rígido 1"</v>
          </cell>
          <cell r="C196" t="str">
            <v>M</v>
          </cell>
          <cell r="D196">
            <v>2.5</v>
          </cell>
        </row>
        <row r="197">
          <cell r="A197" t="str">
            <v>03.098</v>
          </cell>
          <cell r="B197" t="str">
            <v>Haste de aterramento de 5/8"x2.40m Copperweld com conector.</v>
          </cell>
          <cell r="C197" t="str">
            <v>UN</v>
          </cell>
          <cell r="D197">
            <v>15.98</v>
          </cell>
        </row>
        <row r="198">
          <cell r="A198" t="str">
            <v>03.099</v>
          </cell>
          <cell r="B198" t="str">
            <v>Conector c/ parafuso para haste terra Ø 19mm (¾')</v>
          </cell>
          <cell r="C198" t="str">
            <v>UN</v>
          </cell>
          <cell r="D198">
            <v>0.53</v>
          </cell>
        </row>
        <row r="199">
          <cell r="A199" t="str">
            <v>03.100</v>
          </cell>
          <cell r="B199" t="str">
            <v>Taco para fixação de batente/rodapé</v>
          </cell>
          <cell r="C199" t="str">
            <v>UN</v>
          </cell>
          <cell r="D199">
            <v>2.8</v>
          </cell>
        </row>
        <row r="200">
          <cell r="A200" t="str">
            <v>03.101</v>
          </cell>
          <cell r="B200" t="str">
            <v>Parafuso para madeira de 80mm</v>
          </cell>
          <cell r="C200" t="str">
            <v>UN</v>
          </cell>
          <cell r="D200">
            <v>0.1</v>
          </cell>
        </row>
        <row r="201">
          <cell r="A201" t="str">
            <v>03.102</v>
          </cell>
          <cell r="B201" t="str">
            <v>Esquadria de madeira de lei com grade em madeira de lei Jequitibá para portas internas</v>
          </cell>
          <cell r="C201" t="str">
            <v>M²</v>
          </cell>
          <cell r="D201">
            <v>96</v>
          </cell>
        </row>
        <row r="202">
          <cell r="A202" t="str">
            <v>03.103</v>
          </cell>
          <cell r="B202" t="str">
            <v>Batente de peroba para esquadria de madeira</v>
          </cell>
          <cell r="C202" t="str">
            <v>UN</v>
          </cell>
          <cell r="D202">
            <v>48.58</v>
          </cell>
        </row>
        <row r="203">
          <cell r="A203" t="str">
            <v>03.104</v>
          </cell>
          <cell r="B203" t="str">
            <v>Guarnição de peroba 5cm para esquadria de madeira</v>
          </cell>
          <cell r="C203" t="str">
            <v>UN</v>
          </cell>
          <cell r="D203">
            <v>2.8</v>
          </cell>
        </row>
        <row r="204">
          <cell r="A204" t="str">
            <v>03.105</v>
          </cell>
          <cell r="B204" t="str">
            <v>Dobradiça de ferro para porta interna</v>
          </cell>
          <cell r="C204" t="str">
            <v>UN</v>
          </cell>
          <cell r="D204">
            <v>1.1599999999999999</v>
          </cell>
        </row>
        <row r="205">
          <cell r="A205" t="str">
            <v>03.106</v>
          </cell>
          <cell r="B205" t="str">
            <v>Fechadura completa para porta interna.</v>
          </cell>
          <cell r="C205" t="str">
            <v>UN</v>
          </cell>
          <cell r="D205">
            <v>13.56</v>
          </cell>
        </row>
        <row r="206">
          <cell r="A206" t="str">
            <v>03.107</v>
          </cell>
          <cell r="B206" t="str">
            <v>Piso cerâmico tipo A, 20x20, PEI 3</v>
          </cell>
          <cell r="C206" t="str">
            <v>M²</v>
          </cell>
          <cell r="D206">
            <v>7.89</v>
          </cell>
        </row>
        <row r="207">
          <cell r="A207" t="str">
            <v>03.108</v>
          </cell>
          <cell r="B207" t="str">
            <v>Barra de futebol em tubo de 2" móvel ref. 411 pintada Girassol ou Similar</v>
          </cell>
          <cell r="C207" t="str">
            <v>UN</v>
          </cell>
        </row>
        <row r="208">
          <cell r="A208" t="str">
            <v>03.109</v>
          </cell>
          <cell r="B208" t="str">
            <v>Trave para voleibol em tubo de 2" ref. 400, Girassol ou similar</v>
          </cell>
          <cell r="C208" t="str">
            <v>UN</v>
          </cell>
        </row>
        <row r="209">
          <cell r="A209" t="str">
            <v>03.110</v>
          </cell>
          <cell r="B209" t="str">
            <v>Eletroduto de PVC rígido ¾"</v>
          </cell>
          <cell r="C209" t="str">
            <v>M</v>
          </cell>
          <cell r="D209">
            <v>1.5</v>
          </cell>
        </row>
        <row r="210">
          <cell r="A210" t="str">
            <v>03.111</v>
          </cell>
          <cell r="B210" t="str">
            <v>Fio isolado em PVC seção 2,5mm² - 750V - 70C</v>
          </cell>
          <cell r="C210" t="str">
            <v>M</v>
          </cell>
          <cell r="D210">
            <v>0.56000000000000005</v>
          </cell>
        </row>
        <row r="211">
          <cell r="A211" t="str">
            <v>03.112</v>
          </cell>
          <cell r="B211" t="str">
            <v>Caixa 4'x4', Tigreflex ou similar</v>
          </cell>
          <cell r="C211" t="str">
            <v>UN</v>
          </cell>
          <cell r="D211">
            <v>2.54</v>
          </cell>
        </row>
        <row r="212">
          <cell r="A212" t="str">
            <v>03.113</v>
          </cell>
          <cell r="B212" t="str">
            <v>Caixa 4'x2', Tigreflex ou similar</v>
          </cell>
          <cell r="C212" t="str">
            <v>UN</v>
          </cell>
          <cell r="D212">
            <v>1.5</v>
          </cell>
        </row>
        <row r="213">
          <cell r="A213" t="str">
            <v>03.114</v>
          </cell>
          <cell r="B213" t="str">
            <v>Interruptor 2 tecla paralelo</v>
          </cell>
          <cell r="C213" t="str">
            <v>UN</v>
          </cell>
          <cell r="D213">
            <v>9.1999999999999993</v>
          </cell>
        </row>
        <row r="214">
          <cell r="A214" t="str">
            <v>03.115</v>
          </cell>
          <cell r="B214" t="str">
            <v>Espelho 4'x2'</v>
          </cell>
          <cell r="C214" t="str">
            <v>UN</v>
          </cell>
          <cell r="D214">
            <v>1.35</v>
          </cell>
        </row>
        <row r="215">
          <cell r="A215" t="str">
            <v>03.116</v>
          </cell>
          <cell r="B215" t="str">
            <v>Espelho 4'x4'</v>
          </cell>
          <cell r="C215" t="str">
            <v>UN</v>
          </cell>
          <cell r="D215">
            <v>3.37</v>
          </cell>
        </row>
        <row r="216">
          <cell r="A216" t="str">
            <v>03.117</v>
          </cell>
          <cell r="B216" t="str">
            <v>Tomada 2 polos e terra</v>
          </cell>
          <cell r="C216" t="str">
            <v>UN</v>
          </cell>
          <cell r="D216">
            <v>6.68</v>
          </cell>
        </row>
        <row r="217">
          <cell r="A217" t="str">
            <v>03.118</v>
          </cell>
          <cell r="B217" t="str">
            <v>Poste de concreto seção duplo 8mx200kg</v>
          </cell>
          <cell r="C217" t="str">
            <v>UN</v>
          </cell>
        </row>
        <row r="218">
          <cell r="A218" t="str">
            <v>03.119</v>
          </cell>
          <cell r="B218" t="str">
            <v>Cruzeta com 1,90m</v>
          </cell>
          <cell r="C218" t="str">
            <v>UN</v>
          </cell>
        </row>
        <row r="219">
          <cell r="A219" t="str">
            <v>03.120</v>
          </cell>
          <cell r="B219" t="str">
            <v>Balcão em granito natual 1,30x,050m</v>
          </cell>
          <cell r="C219" t="str">
            <v>UN</v>
          </cell>
          <cell r="D219">
            <v>160.75</v>
          </cell>
        </row>
        <row r="220">
          <cell r="A220" t="str">
            <v>03.121</v>
          </cell>
          <cell r="B220" t="str">
            <v>Cuba de louça branca de embutir, nas dimensões 0,50x0,50m</v>
          </cell>
          <cell r="C220" t="str">
            <v>UN</v>
          </cell>
          <cell r="D220">
            <v>17.920000000000002</v>
          </cell>
        </row>
        <row r="221">
          <cell r="A221" t="str">
            <v>03.122</v>
          </cell>
          <cell r="B221" t="str">
            <v>Válvula de metal cromada 1'</v>
          </cell>
          <cell r="C221" t="str">
            <v>UN</v>
          </cell>
          <cell r="D221">
            <v>18.600000000000001</v>
          </cell>
        </row>
        <row r="222">
          <cell r="A222" t="str">
            <v>03.123</v>
          </cell>
          <cell r="B222" t="str">
            <v>Sifão metálico cromado tipo copo DN 1x1 ½'</v>
          </cell>
          <cell r="C222" t="str">
            <v>UN</v>
          </cell>
          <cell r="D222">
            <v>79</v>
          </cell>
        </row>
        <row r="223">
          <cell r="A223" t="str">
            <v>03.124</v>
          </cell>
          <cell r="B223" t="str">
            <v>Chapa compensada resinada 6mm</v>
          </cell>
          <cell r="C223" t="str">
            <v>M²</v>
          </cell>
          <cell r="D223">
            <v>39.9</v>
          </cell>
        </row>
        <row r="224">
          <cell r="A224" t="str">
            <v>03.125</v>
          </cell>
          <cell r="B224" t="str">
            <v>Ferragem para portão de tapume</v>
          </cell>
          <cell r="C224" t="str">
            <v>KG</v>
          </cell>
          <cell r="D224">
            <v>12</v>
          </cell>
        </row>
        <row r="225">
          <cell r="A225" t="str">
            <v>03.126</v>
          </cell>
          <cell r="B225" t="str">
            <v>Caixilho ferro basculante</v>
          </cell>
          <cell r="C225" t="str">
            <v>M²</v>
          </cell>
        </row>
        <row r="226">
          <cell r="A226" t="str">
            <v>03.127</v>
          </cell>
          <cell r="B226" t="str">
            <v>Vidro liso comum 4mm</v>
          </cell>
          <cell r="C226" t="str">
            <v>M²</v>
          </cell>
        </row>
        <row r="227">
          <cell r="A227" t="str">
            <v>03.128</v>
          </cell>
          <cell r="B227" t="str">
            <v>Tinta Asfáltica</v>
          </cell>
          <cell r="C227" t="str">
            <v>KG</v>
          </cell>
          <cell r="D227">
            <v>52</v>
          </cell>
        </row>
        <row r="228">
          <cell r="A228" t="str">
            <v>03.129</v>
          </cell>
          <cell r="B228" t="str">
            <v>Ferragem para telhados</v>
          </cell>
          <cell r="C228" t="str">
            <v>KG</v>
          </cell>
        </row>
        <row r="229">
          <cell r="A229" t="str">
            <v>03.130</v>
          </cell>
          <cell r="B229" t="str">
            <v>Telha de fibrocimento (ondulada) de 6mm</v>
          </cell>
          <cell r="C229" t="str">
            <v>M²</v>
          </cell>
          <cell r="D229">
            <v>27.5</v>
          </cell>
        </row>
        <row r="230">
          <cell r="A230" t="str">
            <v>03.131</v>
          </cell>
          <cell r="B230" t="str">
            <v>Conjunto vedação elástica</v>
          </cell>
          <cell r="C230" t="str">
            <v>UN</v>
          </cell>
        </row>
        <row r="231">
          <cell r="A231" t="str">
            <v>03.132</v>
          </cell>
          <cell r="B231" t="str">
            <v>Parafuso com rosca soberba 8x110mm</v>
          </cell>
          <cell r="C231" t="str">
            <v>UN</v>
          </cell>
        </row>
        <row r="232">
          <cell r="A232" t="str">
            <v>03.133</v>
          </cell>
          <cell r="B232" t="str">
            <v>Azulejo Classe "A"</v>
          </cell>
          <cell r="C232" t="str">
            <v>M²</v>
          </cell>
          <cell r="D232">
            <v>12.89</v>
          </cell>
        </row>
        <row r="233">
          <cell r="A233" t="str">
            <v>03.134</v>
          </cell>
          <cell r="B233" t="str">
            <v>Massa acrílica para pintura látex</v>
          </cell>
          <cell r="C233" t="str">
            <v>KG</v>
          </cell>
          <cell r="D233">
            <v>5.0199999999999996</v>
          </cell>
        </row>
        <row r="234">
          <cell r="A234" t="str">
            <v>03.135</v>
          </cell>
          <cell r="B234" t="str">
            <v>Massa corrida à base de óleo</v>
          </cell>
          <cell r="C234" t="str">
            <v>KG</v>
          </cell>
          <cell r="D234">
            <v>7.7</v>
          </cell>
        </row>
        <row r="235">
          <cell r="A235" t="str">
            <v>03.136</v>
          </cell>
          <cell r="B235" t="str">
            <v>Cal em pó para pintura</v>
          </cell>
          <cell r="C235" t="str">
            <v>KG</v>
          </cell>
          <cell r="D235">
            <v>5.9</v>
          </cell>
        </row>
        <row r="236">
          <cell r="A236" t="str">
            <v>03.137</v>
          </cell>
          <cell r="B236" t="str">
            <v>Óleo de linhaça</v>
          </cell>
          <cell r="C236" t="str">
            <v>KG</v>
          </cell>
          <cell r="D236">
            <v>6.33</v>
          </cell>
        </row>
        <row r="237">
          <cell r="A237" t="str">
            <v>03.138</v>
          </cell>
          <cell r="B237" t="str">
            <v>Pigamento para tinta</v>
          </cell>
          <cell r="C237" t="str">
            <v>KG</v>
          </cell>
          <cell r="D237">
            <v>1.99</v>
          </cell>
        </row>
        <row r="238">
          <cell r="A238" t="str">
            <v>03.139</v>
          </cell>
          <cell r="B238" t="str">
            <v>Mourão em madeira 15x15cm</v>
          </cell>
          <cell r="C238" t="str">
            <v>UN</v>
          </cell>
        </row>
        <row r="239">
          <cell r="A239" t="str">
            <v>03.140</v>
          </cell>
          <cell r="B239" t="str">
            <v>Arame Galvanizado N.º 10</v>
          </cell>
          <cell r="C239" t="str">
            <v>KG</v>
          </cell>
          <cell r="D239">
            <v>5.53</v>
          </cell>
        </row>
        <row r="240">
          <cell r="A240" t="str">
            <v>03.141</v>
          </cell>
          <cell r="B240" t="str">
            <v>Confecção da placa da obra modelo PMO.</v>
          </cell>
          <cell r="C240" t="str">
            <v>M²</v>
          </cell>
        </row>
        <row r="241">
          <cell r="A241" t="str">
            <v>03.142</v>
          </cell>
          <cell r="B241" t="str">
            <v>Confecção da placa da obra modelo BID.</v>
          </cell>
          <cell r="C241" t="str">
            <v>M²</v>
          </cell>
        </row>
        <row r="242">
          <cell r="A242" t="str">
            <v>03.143</v>
          </cell>
          <cell r="B242" t="str">
            <v>Manilha de barro furada Ø 100mm</v>
          </cell>
          <cell r="C242" t="str">
            <v>M</v>
          </cell>
        </row>
        <row r="243">
          <cell r="A243" t="str">
            <v>03.144</v>
          </cell>
          <cell r="B243" t="str">
            <v>Tubo de concreto Ø 60mm</v>
          </cell>
          <cell r="C243" t="str">
            <v>M</v>
          </cell>
          <cell r="D243">
            <v>55</v>
          </cell>
        </row>
        <row r="244">
          <cell r="A244" t="str">
            <v>03.145</v>
          </cell>
          <cell r="B244" t="str">
            <v>Brita N.º 32</v>
          </cell>
          <cell r="C244" t="str">
            <v>M³</v>
          </cell>
          <cell r="D244">
            <v>40</v>
          </cell>
        </row>
        <row r="245">
          <cell r="A245" t="str">
            <v>03.146</v>
          </cell>
          <cell r="B245" t="str">
            <v>Tijolo Prensado</v>
          </cell>
          <cell r="C245" t="str">
            <v>UN</v>
          </cell>
          <cell r="D245">
            <v>0.16</v>
          </cell>
        </row>
        <row r="246">
          <cell r="A246" t="str">
            <v>03.147</v>
          </cell>
          <cell r="B246" t="str">
            <v>Grelha em concreto armado pré-moldada.</v>
          </cell>
          <cell r="C246" t="str">
            <v>M³</v>
          </cell>
        </row>
        <row r="247">
          <cell r="A247" t="str">
            <v>03.148</v>
          </cell>
          <cell r="B247" t="str">
            <v>Eletroduto de PVC rígido de 1¼"</v>
          </cell>
          <cell r="C247" t="str">
            <v>M</v>
          </cell>
          <cell r="D247">
            <v>3.03</v>
          </cell>
        </row>
        <row r="248">
          <cell r="A248" t="str">
            <v>03.149</v>
          </cell>
          <cell r="B248" t="str">
            <v>Cabo Sintenax  superflex de 2,5mm² com isolamento de 1,00kVA</v>
          </cell>
          <cell r="C248" t="str">
            <v>M</v>
          </cell>
          <cell r="D248">
            <v>3.22</v>
          </cell>
        </row>
        <row r="249">
          <cell r="A249" t="str">
            <v>03.150</v>
          </cell>
          <cell r="B249" t="str">
            <v>Cabo Sintenax  superflex de 16,00mm² com isolamento de 1,00kVA</v>
          </cell>
          <cell r="C249" t="str">
            <v>M</v>
          </cell>
          <cell r="D249">
            <v>1.83</v>
          </cell>
        </row>
        <row r="250">
          <cell r="A250" t="str">
            <v>03.151</v>
          </cell>
          <cell r="B250" t="str">
            <v>Cabo Sintenax  superflex de 6,00mm² com isolamento de 1,00kVA</v>
          </cell>
          <cell r="C250" t="str">
            <v>M</v>
          </cell>
          <cell r="D250">
            <v>6.21</v>
          </cell>
        </row>
        <row r="251">
          <cell r="A251" t="str">
            <v>03.152</v>
          </cell>
          <cell r="B251" t="str">
            <v>Cabo Sintenax  superflex de 10,00mm² com isolamento de 1,00kVA</v>
          </cell>
          <cell r="C251" t="str">
            <v>M</v>
          </cell>
          <cell r="D251">
            <v>9.7799999999999994</v>
          </cell>
        </row>
        <row r="252">
          <cell r="A252" t="str">
            <v>03.153</v>
          </cell>
          <cell r="B252" t="str">
            <v>Disjuntor monopolar 10A</v>
          </cell>
          <cell r="C252" t="str">
            <v>UN</v>
          </cell>
          <cell r="D252">
            <v>4.1399999999999997</v>
          </cell>
        </row>
        <row r="253">
          <cell r="A253" t="str">
            <v>03.154</v>
          </cell>
          <cell r="B253" t="str">
            <v>Disjuntor monopolar 25A</v>
          </cell>
          <cell r="C253" t="str">
            <v>UN</v>
          </cell>
          <cell r="D253">
            <v>3.95</v>
          </cell>
        </row>
        <row r="254">
          <cell r="A254" t="str">
            <v>03.155</v>
          </cell>
          <cell r="B254" t="str">
            <v>Quadro de distribuição metálico de embutir c/ porta, barramento, chave geral e placa de neutro para até 12 circuitos monopolares.</v>
          </cell>
          <cell r="C254" t="str">
            <v>UN</v>
          </cell>
          <cell r="D254">
            <v>80.959999999999994</v>
          </cell>
        </row>
        <row r="255">
          <cell r="A255" t="str">
            <v>03.156</v>
          </cell>
          <cell r="B255" t="str">
            <v>Disjuntor tripolar de 50A.</v>
          </cell>
          <cell r="C255" t="str">
            <v>UN</v>
          </cell>
          <cell r="D255">
            <v>27.9</v>
          </cell>
        </row>
        <row r="256">
          <cell r="A256" t="str">
            <v>03.157</v>
          </cell>
          <cell r="B256" t="str">
            <v>Caixa pré-moldada em concreto armado nas dimensões 0,20x0,20x0,20m.</v>
          </cell>
          <cell r="C256" t="str">
            <v>UN</v>
          </cell>
        </row>
        <row r="257">
          <cell r="A257" t="str">
            <v>03.158</v>
          </cell>
          <cell r="B257" t="str">
            <v>Balizador com lâmpada fluorescente compactada dupla duplex D18W/21, inclusive reator e ignitor.</v>
          </cell>
          <cell r="C257" t="str">
            <v>UN</v>
          </cell>
        </row>
        <row r="258">
          <cell r="A258" t="str">
            <v>03.159</v>
          </cell>
          <cell r="B258" t="str">
            <v>Projetor articulado com lâmpada vapor metálico refletora com R35W / par 20 30º, inclusive reator e ignitor.</v>
          </cell>
          <cell r="C258" t="str">
            <v>UN</v>
          </cell>
          <cell r="D258">
            <v>77.099999999999994</v>
          </cell>
        </row>
        <row r="259">
          <cell r="A259" t="str">
            <v>03.160</v>
          </cell>
          <cell r="B259" t="str">
            <v>Poste com 8,50 metros de altura de 01 pétala com lâmpada de vapor de sódio SON-T bipino 150W, inclusive reator e ignitor.</v>
          </cell>
          <cell r="C259" t="str">
            <v>UN</v>
          </cell>
        </row>
        <row r="260">
          <cell r="A260" t="str">
            <v>03.161</v>
          </cell>
          <cell r="B260" t="str">
            <v>Poste com 4,00 metros altura com 02 projetores com lâmpadas vapor metálico refletor CDMR 70W/ par 30 10º inclusive reator e ignitor.</v>
          </cell>
          <cell r="C260" t="str">
            <v>UN</v>
          </cell>
        </row>
        <row r="261">
          <cell r="A261" t="str">
            <v>03.162</v>
          </cell>
          <cell r="B261" t="str">
            <v>Poste com 8,5 metros de altura para campo de futebol com 02 refletores com lâmpada vapor metálico tubular 1x40W, inclusive reator e ignitor.</v>
          </cell>
          <cell r="C261" t="str">
            <v>UN</v>
          </cell>
        </row>
        <row r="262">
          <cell r="A262" t="str">
            <v>03.163</v>
          </cell>
          <cell r="B262" t="str">
            <v>Poste com 4,00 metros de altura com 01 pétala com filtro azul com lâmpadas vapor metálico HCI-T bipino 70W / WDL inclusive reator e ignitor.</v>
          </cell>
          <cell r="C262" t="str">
            <v>UN</v>
          </cell>
        </row>
        <row r="263">
          <cell r="A263" t="str">
            <v>03.164</v>
          </cell>
          <cell r="B263" t="str">
            <v>Lâmpada de vapor metálico HCI-T bipino 70W / WDL, inclusive reator e ignitor.</v>
          </cell>
          <cell r="C263" t="str">
            <v>UN</v>
          </cell>
          <cell r="D263">
            <v>77.099999999999994</v>
          </cell>
        </row>
        <row r="264">
          <cell r="A264" t="str">
            <v>03.165</v>
          </cell>
          <cell r="B264" t="str">
            <v>Poste com 4,00 metros de altura c/ braço tipo arco com balanço de 1,25 metros com lâmpada de vapor metálico. HCI-T bipino 70W / EDL inclusive reator e ignitor.</v>
          </cell>
          <cell r="C264" t="str">
            <v>UN</v>
          </cell>
        </row>
        <row r="265">
          <cell r="A265" t="str">
            <v>03.166</v>
          </cell>
          <cell r="B265" t="str">
            <v>Lâmpada de vapor metálico HCI-T bipino 150W / WDL, inclusive reator e ignitor.</v>
          </cell>
          <cell r="C265" t="str">
            <v>UN</v>
          </cell>
        </row>
        <row r="266">
          <cell r="A266" t="str">
            <v>03.167</v>
          </cell>
          <cell r="B266" t="str">
            <v>Poste com 4,00 metros de altura sem filtro com lâmpada de vapor metálico HCI-T bipino 150w / WDL, inclusive reator e ignitor</v>
          </cell>
          <cell r="C266" t="str">
            <v>UN</v>
          </cell>
        </row>
        <row r="267">
          <cell r="A267" t="str">
            <v>03.168</v>
          </cell>
          <cell r="B267" t="str">
            <v>Poste com 4,00 metros de altura com 01 pétala sem filtro com lâmpada de vapor metálico HCI-T bipino 70w / WDL, inclusive reator e ignitor.</v>
          </cell>
          <cell r="C267" t="str">
            <v>UN</v>
          </cell>
        </row>
        <row r="268">
          <cell r="A268" t="str">
            <v>03.169</v>
          </cell>
          <cell r="B268" t="str">
            <v>Tubo PVC soldável 50mm.</v>
          </cell>
          <cell r="C268" t="str">
            <v>M</v>
          </cell>
          <cell r="D268">
            <v>5.98</v>
          </cell>
        </row>
        <row r="269">
          <cell r="A269" t="str">
            <v>03.170</v>
          </cell>
          <cell r="B269" t="str">
            <v>Adesivo para PVC</v>
          </cell>
          <cell r="C269" t="str">
            <v>KG</v>
          </cell>
          <cell r="D269">
            <v>22.67</v>
          </cell>
        </row>
        <row r="270">
          <cell r="A270" t="str">
            <v>03.171</v>
          </cell>
          <cell r="B270" t="str">
            <v>Tubo PVC soldável 40mm.</v>
          </cell>
          <cell r="C270" t="str">
            <v>M</v>
          </cell>
          <cell r="D270">
            <v>4.5</v>
          </cell>
        </row>
        <row r="271">
          <cell r="A271" t="str">
            <v>03.172</v>
          </cell>
          <cell r="B271" t="str">
            <v>Tubo PVC soldável 32mm, inclusive conexões.</v>
          </cell>
          <cell r="C271" t="str">
            <v>M</v>
          </cell>
          <cell r="D271">
            <v>3.08</v>
          </cell>
        </row>
        <row r="272">
          <cell r="A272" t="str">
            <v>03.173</v>
          </cell>
          <cell r="B272" t="str">
            <v>Tanque YJ75.</v>
          </cell>
          <cell r="C272" t="str">
            <v>UN</v>
          </cell>
        </row>
        <row r="273">
          <cell r="A273" t="str">
            <v>03.174</v>
          </cell>
          <cell r="B273" t="str">
            <v>Bomba trifásica de 2HP, inclusive acessórios.</v>
          </cell>
          <cell r="C273" t="str">
            <v>UN</v>
          </cell>
          <cell r="D273">
            <v>479.25</v>
          </cell>
        </row>
        <row r="274">
          <cell r="A274" t="str">
            <v>03.175</v>
          </cell>
          <cell r="B274" t="str">
            <v>Chave eletromagnética.</v>
          </cell>
          <cell r="C274" t="str">
            <v>UN</v>
          </cell>
        </row>
        <row r="275">
          <cell r="A275" t="str">
            <v>03.176</v>
          </cell>
          <cell r="B275" t="str">
            <v>Chave pressostática.</v>
          </cell>
          <cell r="C275" t="str">
            <v>UN</v>
          </cell>
        </row>
        <row r="276">
          <cell r="A276" t="str">
            <v>03.177</v>
          </cell>
          <cell r="B276" t="str">
            <v>Manômetro.</v>
          </cell>
          <cell r="C276" t="str">
            <v>UN</v>
          </cell>
          <cell r="D276">
            <v>16.3</v>
          </cell>
        </row>
        <row r="277">
          <cell r="A277" t="str">
            <v>03.178</v>
          </cell>
          <cell r="B277" t="str">
            <v>Empresa especializada em perfuração de poço com fornecimento e assentamento da bomba e demais acessórios.</v>
          </cell>
          <cell r="C277" t="str">
            <v>VB</v>
          </cell>
        </row>
        <row r="278">
          <cell r="A278" t="str">
            <v>03.179</v>
          </cell>
          <cell r="B278" t="str">
            <v>Pedra itacolomy do norte.</v>
          </cell>
          <cell r="C278" t="str">
            <v>M²</v>
          </cell>
          <cell r="D278">
            <v>13</v>
          </cell>
        </row>
        <row r="279">
          <cell r="A279" t="str">
            <v>03.180</v>
          </cell>
          <cell r="B279" t="str">
            <v>Junta plástica para piso.</v>
          </cell>
          <cell r="C279" t="str">
            <v>M</v>
          </cell>
        </row>
        <row r="280">
          <cell r="A280" t="str">
            <v>03.181</v>
          </cell>
          <cell r="B280" t="str">
            <v>Agregado de alta resistência.</v>
          </cell>
          <cell r="C280" t="str">
            <v>KG</v>
          </cell>
        </row>
        <row r="281">
          <cell r="A281" t="str">
            <v>03.182</v>
          </cell>
          <cell r="B281" t="str">
            <v>Contratação de empresa especializada em fornecimento e instalação de portão em chapa de ferro.</v>
          </cell>
          <cell r="C281" t="str">
            <v>M²</v>
          </cell>
        </row>
        <row r="282">
          <cell r="A282" t="str">
            <v>03.183</v>
          </cell>
          <cell r="B282" t="str">
            <v>Contratação de empresa especializada em fornecimento e instalação de balanço em concreto armado, do tipo girafa.</v>
          </cell>
          <cell r="C282" t="str">
            <v>UN</v>
          </cell>
        </row>
        <row r="283">
          <cell r="A283" t="str">
            <v>03.184</v>
          </cell>
          <cell r="B283" t="str">
            <v>Contratação de empresa especializada em fornecimento e instalação de gangorra em concreto armado do tipo cavalinho.</v>
          </cell>
          <cell r="C283" t="str">
            <v>UN</v>
          </cell>
        </row>
        <row r="284">
          <cell r="A284" t="str">
            <v>03.185</v>
          </cell>
          <cell r="B284" t="str">
            <v>Contratação de empresa especializada em fornecimento e instalação de tartaruga trepa-trepa em concreto armado.</v>
          </cell>
          <cell r="C284" t="str">
            <v>UN</v>
          </cell>
        </row>
        <row r="285">
          <cell r="A285" t="str">
            <v>03.186</v>
          </cell>
          <cell r="B285" t="str">
            <v>Contratação de empresa especializada em fornecimento e instalação de escalador e escorrego em concreto armado.</v>
          </cell>
          <cell r="C285" t="str">
            <v>UN</v>
          </cell>
        </row>
        <row r="286">
          <cell r="A286" t="str">
            <v>03.187</v>
          </cell>
          <cell r="B286" t="str">
            <v>Contratação de empresa especializada em fornecimento e instalação de cavalinho em concreto armado.</v>
          </cell>
          <cell r="C286" t="str">
            <v>UN</v>
          </cell>
        </row>
        <row r="287">
          <cell r="A287" t="str">
            <v>03.188</v>
          </cell>
          <cell r="B287" t="str">
            <v>Contratação de empresa especializada em fornecimento e instalação de Escada em tora de madeira, modelo N.º 14.</v>
          </cell>
          <cell r="C287" t="str">
            <v>UN</v>
          </cell>
        </row>
        <row r="288">
          <cell r="A288" t="str">
            <v>03.189</v>
          </cell>
          <cell r="B288" t="str">
            <v>Contratação de empresa especializada em fornecimento e instalação de Conjunto de brinquedos e tora de madeira modelo Nº 03 com pneus.</v>
          </cell>
          <cell r="C288" t="str">
            <v>UN</v>
          </cell>
        </row>
        <row r="289">
          <cell r="A289" t="str">
            <v>03.190</v>
          </cell>
          <cell r="B289" t="str">
            <v>Contratação de empresa especializada em fornecimento e instalação de Conjunto de barra para exercício físico (marinheiro) em tupo de ferro 1½".</v>
          </cell>
          <cell r="C289" t="str">
            <v>UN</v>
          </cell>
        </row>
        <row r="290">
          <cell r="A290" t="str">
            <v>03.191</v>
          </cell>
          <cell r="B290" t="str">
            <v>Contratação de empresa especializada em fornecimento e instalação de Conjunto de barra para exercício físico (barra) em tubo de ferro 4".</v>
          </cell>
          <cell r="C290" t="str">
            <v>UN</v>
          </cell>
        </row>
        <row r="291">
          <cell r="A291" t="str">
            <v>03.192</v>
          </cell>
          <cell r="B291" t="str">
            <v>Contratação de empresa especializada em fornecimento e instalação de Prancha em concreto para exercício fisico (abidominais).</v>
          </cell>
          <cell r="C291" t="str">
            <v>UN</v>
          </cell>
        </row>
        <row r="292">
          <cell r="A292" t="str">
            <v>03.193</v>
          </cell>
          <cell r="B292" t="str">
            <v>Contratação de empresa especializada em fornecimento e instalação de Lixeira.</v>
          </cell>
          <cell r="C292" t="str">
            <v>UN</v>
          </cell>
        </row>
        <row r="293">
          <cell r="A293" t="str">
            <v>03.194</v>
          </cell>
          <cell r="B293" t="str">
            <v>Contratação de empresa especializada em fornecimento e instalação de Banco veneziano, modelo Recife antigo.</v>
          </cell>
          <cell r="C293" t="str">
            <v>UN</v>
          </cell>
        </row>
        <row r="294">
          <cell r="A294" t="str">
            <v>03.195</v>
          </cell>
          <cell r="B294" t="str">
            <v>Contratação de empresa especializada em fornecimento e instalação de Conjunto de mesa e bancos para jogos.</v>
          </cell>
          <cell r="C294" t="str">
            <v>UN</v>
          </cell>
        </row>
        <row r="295">
          <cell r="A295" t="str">
            <v>03.196</v>
          </cell>
          <cell r="B295" t="str">
            <v>Meio fio de concreto pré-moldado.</v>
          </cell>
          <cell r="C295" t="str">
            <v>UN</v>
          </cell>
          <cell r="D295">
            <v>8.5</v>
          </cell>
        </row>
        <row r="296">
          <cell r="A296" t="str">
            <v>03.197</v>
          </cell>
          <cell r="B296" t="str">
            <v>Tijoleira 0,20x0,20m.</v>
          </cell>
          <cell r="C296" t="str">
            <v>un</v>
          </cell>
          <cell r="D296">
            <v>0.4</v>
          </cell>
        </row>
        <row r="297">
          <cell r="A297" t="str">
            <v>03.198</v>
          </cell>
          <cell r="B297" t="str">
            <v>Tijoleira 0,15x0,30m.</v>
          </cell>
          <cell r="C297" t="str">
            <v>M²</v>
          </cell>
          <cell r="D297">
            <v>4.4999999999999998E-2</v>
          </cell>
        </row>
        <row r="298">
          <cell r="A298" t="str">
            <v>03.199</v>
          </cell>
          <cell r="B298" t="str">
            <v>Contratação de empresa especializada em fornecimento e instalação de Imprimação mecânica com CM-30, taxa 1,2L/m².</v>
          </cell>
          <cell r="C298" t="str">
            <v>M²</v>
          </cell>
        </row>
        <row r="299">
          <cell r="A299" t="str">
            <v>03.200</v>
          </cell>
          <cell r="B299" t="str">
            <v>Contratação de empresa especializada em fornecimento e instalação de Grade em chapa de ferro com tubos de 10,00mm com 1,20m de altura.</v>
          </cell>
          <cell r="C299" t="str">
            <v>M²</v>
          </cell>
        </row>
        <row r="300">
          <cell r="A300" t="str">
            <v>03.201</v>
          </cell>
          <cell r="B300" t="str">
            <v>Contratação de empresa especializada em fornecimento e instalação de Grade em chapa de ferro com tubos de 10,00mm com 1,65m de altura.</v>
          </cell>
          <cell r="C300" t="str">
            <v>M²</v>
          </cell>
        </row>
        <row r="301">
          <cell r="A301" t="str">
            <v>03.202</v>
          </cell>
          <cell r="B301" t="str">
            <v>Balizador em concreto armado pré-moldado apicoado.</v>
          </cell>
          <cell r="C301" t="str">
            <v>UN</v>
          </cell>
          <cell r="D301">
            <v>32</v>
          </cell>
        </row>
        <row r="302">
          <cell r="A302" t="str">
            <v>03.203</v>
          </cell>
          <cell r="B302" t="str">
            <v>Soleira pré-moldada em concreto armado.</v>
          </cell>
          <cell r="C302" t="str">
            <v>M</v>
          </cell>
        </row>
        <row r="303">
          <cell r="A303" t="str">
            <v>03.204</v>
          </cell>
          <cell r="B303" t="str">
            <v>Contratação de empresa especializada em fornecimento e instalação de grelha em chapas e tubos de ferro com dobradiças. (galeria de água pluvial)</v>
          </cell>
          <cell r="C303" t="str">
            <v>M</v>
          </cell>
        </row>
        <row r="304">
          <cell r="A304" t="str">
            <v>03.205</v>
          </cell>
          <cell r="B304" t="str">
            <v>Placa pré-moldada em concreto armado nas dimensões 0,60m de largura, 0,15m de altura e 0,06m de espessura.</v>
          </cell>
          <cell r="C304" t="str">
            <v>UN</v>
          </cell>
        </row>
        <row r="305">
          <cell r="A305" t="str">
            <v>03.206</v>
          </cell>
          <cell r="B305" t="str">
            <v>Placa pré-moldada em concreto armado com 1,15m de largura.</v>
          </cell>
          <cell r="C305" t="str">
            <v>M</v>
          </cell>
        </row>
        <row r="306">
          <cell r="A306" t="str">
            <v>03.207</v>
          </cell>
          <cell r="B306" t="str">
            <v>Desperdício de pedreira.</v>
          </cell>
          <cell r="C306" t="str">
            <v>M³</v>
          </cell>
        </row>
        <row r="307">
          <cell r="A307" t="str">
            <v>03.208</v>
          </cell>
          <cell r="B307" t="str">
            <v>Contratação de empresa especializada em fornecimento e aplicação de Concreto betuminoso usinado a quente, para camada de rolamento, 6,0% de CAP em média, com compactação.</v>
          </cell>
          <cell r="C307" t="str">
            <v>M³</v>
          </cell>
        </row>
        <row r="308">
          <cell r="A308" t="str">
            <v>03.209</v>
          </cell>
          <cell r="B308" t="str">
            <v>Esmálte Sintético.</v>
          </cell>
          <cell r="C308" t="str">
            <v>L</v>
          </cell>
          <cell r="D308">
            <v>11.61</v>
          </cell>
        </row>
        <row r="309">
          <cell r="A309" t="str">
            <v>03.210</v>
          </cell>
          <cell r="B309" t="str">
            <v>Contratação de empresa especializada em fornecimento e instalação de alambrado do campo de futebol.</v>
          </cell>
          <cell r="C309" t="str">
            <v>M</v>
          </cell>
        </row>
        <row r="310">
          <cell r="A310" t="str">
            <v>03.211</v>
          </cell>
          <cell r="B310" t="str">
            <v>Argamassa pré-fabricada.</v>
          </cell>
          <cell r="C310" t="str">
            <v>KG</v>
          </cell>
          <cell r="D310">
            <v>0.25</v>
          </cell>
        </row>
        <row r="311">
          <cell r="A311" t="str">
            <v>03.212</v>
          </cell>
          <cell r="B311" t="str">
            <v>Placa pré-moldada em concreto armado com 35cm de largura.</v>
          </cell>
          <cell r="C311" t="str">
            <v>M</v>
          </cell>
        </row>
        <row r="312">
          <cell r="A312" t="str">
            <v>03.213</v>
          </cell>
          <cell r="B312" t="str">
            <v>Selador acrílico</v>
          </cell>
          <cell r="C312" t="str">
            <v>L</v>
          </cell>
          <cell r="D312">
            <v>5.19</v>
          </cell>
        </row>
        <row r="313">
          <cell r="A313" t="str">
            <v>03.214</v>
          </cell>
          <cell r="B313" t="str">
            <v>Contratação de empresa especializada em Confecçao e fornecimento do material para grade de madeira.</v>
          </cell>
          <cell r="C313" t="str">
            <v>UN</v>
          </cell>
        </row>
        <row r="314">
          <cell r="A314" t="str">
            <v>03.215</v>
          </cell>
          <cell r="B314" t="str">
            <v>Contratação de empresa especializada em fornecimento e instalação de corrimão em ferro galvanizado de 2" estruturado de 2,00 em 2,00 metros.</v>
          </cell>
          <cell r="C314" t="str">
            <v>M</v>
          </cell>
        </row>
        <row r="315">
          <cell r="A315" t="str">
            <v>03.216</v>
          </cell>
          <cell r="B315" t="str">
            <v>Contratação de empresa especializada em fornecimento e instalação de tubo galvanizado de 1½", para corrimão da escada de acesso a igreja e rampa do acesso 4.</v>
          </cell>
          <cell r="C315" t="str">
            <v>M</v>
          </cell>
        </row>
        <row r="316">
          <cell r="A316" t="str">
            <v>03.217</v>
          </cell>
          <cell r="B316" t="str">
            <v>Adubo curtido orgânico (esterco)</v>
          </cell>
          <cell r="C316" t="str">
            <v>M³</v>
          </cell>
          <cell r="D316">
            <v>1</v>
          </cell>
        </row>
        <row r="317">
          <cell r="A317" t="str">
            <v>03.218</v>
          </cell>
          <cell r="B317" t="str">
            <v>Barro de jardim</v>
          </cell>
          <cell r="C317" t="str">
            <v>M³</v>
          </cell>
          <cell r="D317">
            <v>18.329999999999998</v>
          </cell>
        </row>
        <row r="318">
          <cell r="A318" t="str">
            <v>03.219</v>
          </cell>
          <cell r="B318" t="str">
            <v>Palmeira do tipo imperial, dendê, leque e açaí.</v>
          </cell>
          <cell r="C318" t="str">
            <v>UN</v>
          </cell>
        </row>
        <row r="319">
          <cell r="A319" t="str">
            <v>03.220</v>
          </cell>
          <cell r="B319" t="str">
            <v>Varão com 0,03m de diâmetro com 2,00m de comprimento.</v>
          </cell>
          <cell r="C319" t="str">
            <v>UN</v>
          </cell>
        </row>
        <row r="320">
          <cell r="A320" t="str">
            <v>03.221</v>
          </cell>
          <cell r="B320" t="str">
            <v>Adubo Mineral 10-10-10 NPK</v>
          </cell>
          <cell r="C320" t="str">
            <v>KG</v>
          </cell>
          <cell r="D320">
            <v>3.5</v>
          </cell>
        </row>
        <row r="321">
          <cell r="A321" t="str">
            <v>03.222</v>
          </cell>
          <cell r="B321" t="str">
            <v>Mudas Herbáceas</v>
          </cell>
          <cell r="C321" t="str">
            <v>UN</v>
          </cell>
        </row>
        <row r="322">
          <cell r="A322" t="str">
            <v>03.223</v>
          </cell>
          <cell r="B322" t="str">
            <v>Mudas Herbáceas colonial, heliconial e paquevira.</v>
          </cell>
          <cell r="C322" t="str">
            <v>UN</v>
          </cell>
        </row>
        <row r="323">
          <cell r="A323" t="str">
            <v>03.224</v>
          </cell>
          <cell r="B323" t="str">
            <v>Terra comum vegetal</v>
          </cell>
          <cell r="C323" t="str">
            <v>KG</v>
          </cell>
          <cell r="D323">
            <v>0.12</v>
          </cell>
        </row>
        <row r="324">
          <cell r="A324" t="str">
            <v>03.225</v>
          </cell>
          <cell r="B324" t="str">
            <v>Mudas arbóreas com 1,50m de altura</v>
          </cell>
          <cell r="C324" t="str">
            <v>UN</v>
          </cell>
        </row>
        <row r="325">
          <cell r="A325" t="str">
            <v>03.226</v>
          </cell>
          <cell r="B325" t="str">
            <v>Grama tipo Papuam</v>
          </cell>
          <cell r="C325" t="str">
            <v>M²</v>
          </cell>
        </row>
        <row r="326">
          <cell r="A326" t="str">
            <v>03.227</v>
          </cell>
          <cell r="B326" t="str">
            <v>Chapa de ferro 16mm</v>
          </cell>
          <cell r="C326" t="str">
            <v>KG</v>
          </cell>
        </row>
        <row r="327">
          <cell r="A327" t="str">
            <v>03.228</v>
          </cell>
          <cell r="B327" t="str">
            <v>Grama Inglesa</v>
          </cell>
          <cell r="C327" t="str">
            <v>M²</v>
          </cell>
        </row>
        <row r="328">
          <cell r="A328" t="str">
            <v>03.229</v>
          </cell>
          <cell r="B328" t="str">
            <v>Elemento Vazado</v>
          </cell>
          <cell r="C328" t="str">
            <v>UN</v>
          </cell>
        </row>
        <row r="329">
          <cell r="A329" t="str">
            <v>03.230</v>
          </cell>
          <cell r="B329" t="str">
            <v>Sinteko meio brilho</v>
          </cell>
          <cell r="C329" t="str">
            <v>L</v>
          </cell>
        </row>
        <row r="330">
          <cell r="A330" t="str">
            <v>03.231</v>
          </cell>
          <cell r="B330" t="str">
            <v>Bacia Sanitária com caixa acoplada, tampa e acessórios.</v>
          </cell>
          <cell r="C330" t="str">
            <v>CJ</v>
          </cell>
        </row>
        <row r="331">
          <cell r="A331" t="str">
            <v>03.232</v>
          </cell>
          <cell r="B331" t="str">
            <v>Tubo de PVC rígido soldável de Ø 100mm</v>
          </cell>
          <cell r="C331" t="str">
            <v>M</v>
          </cell>
        </row>
        <row r="332">
          <cell r="A332" t="str">
            <v>03.233</v>
          </cell>
          <cell r="B332" t="str">
            <v>Solução limpadora para PVC rígido.</v>
          </cell>
          <cell r="C332" t="str">
            <v>L</v>
          </cell>
          <cell r="D332">
            <v>19.52</v>
          </cell>
        </row>
        <row r="333">
          <cell r="A333" t="str">
            <v>03.234</v>
          </cell>
          <cell r="B333" t="str">
            <v>Adesivo para tubo PVC rígido</v>
          </cell>
          <cell r="C333" t="str">
            <v>L</v>
          </cell>
          <cell r="D333">
            <v>22.67</v>
          </cell>
        </row>
        <row r="334">
          <cell r="A334" t="str">
            <v>03.235</v>
          </cell>
          <cell r="B334" t="str">
            <v>Aço CA-60</v>
          </cell>
          <cell r="C334" t="str">
            <v>KG</v>
          </cell>
          <cell r="D334">
            <v>3.83</v>
          </cell>
        </row>
        <row r="335">
          <cell r="A335" t="str">
            <v>03.236</v>
          </cell>
          <cell r="B335" t="str">
            <v>Cimento colante em pó</v>
          </cell>
          <cell r="C335" t="str">
            <v>KG</v>
          </cell>
          <cell r="D335">
            <v>0.2</v>
          </cell>
        </row>
        <row r="336">
          <cell r="A336" t="str">
            <v>03.237</v>
          </cell>
          <cell r="B336" t="str">
            <v>Lajota  de concreto 40x40cm</v>
          </cell>
          <cell r="C336" t="str">
            <v>M²</v>
          </cell>
        </row>
        <row r="337">
          <cell r="A337" t="str">
            <v>03.238</v>
          </cell>
          <cell r="B337" t="str">
            <v>Pedra Rachão</v>
          </cell>
          <cell r="C337" t="str">
            <v>M³</v>
          </cell>
        </row>
        <row r="338">
          <cell r="A338" t="str">
            <v>03.239</v>
          </cell>
          <cell r="B338" t="str">
            <v>Gesso em pó</v>
          </cell>
          <cell r="C338" t="str">
            <v>KG</v>
          </cell>
          <cell r="D338">
            <v>0.83</v>
          </cell>
        </row>
        <row r="339">
          <cell r="A339" t="str">
            <v>03.240</v>
          </cell>
          <cell r="B339" t="str">
            <v>Tiros e pinos de aço para foração</v>
          </cell>
          <cell r="C339" t="str">
            <v>UN</v>
          </cell>
        </row>
        <row r="340">
          <cell r="A340" t="str">
            <v>03.241</v>
          </cell>
          <cell r="B340" t="str">
            <v>Placa de gesso</v>
          </cell>
          <cell r="C340" t="str">
            <v>M²</v>
          </cell>
        </row>
        <row r="341">
          <cell r="A341" t="str">
            <v>03.242</v>
          </cell>
          <cell r="B341" t="str">
            <v>Arame Galvanizado N.º 18</v>
          </cell>
          <cell r="C341" t="str">
            <v>KG</v>
          </cell>
          <cell r="D341">
            <v>8.8000000000000007</v>
          </cell>
        </row>
        <row r="342">
          <cell r="A342" t="str">
            <v>03.243</v>
          </cell>
          <cell r="B342" t="str">
            <v>Escova retangular com cerdas de aço</v>
          </cell>
          <cell r="C342" t="str">
            <v>UN</v>
          </cell>
          <cell r="D342">
            <v>4.2300000000000004</v>
          </cell>
        </row>
        <row r="343">
          <cell r="A343" t="str">
            <v>03.244</v>
          </cell>
          <cell r="B343" t="str">
            <v>Escova retangular com cerdas de nylon</v>
          </cell>
          <cell r="C343" t="str">
            <v>UN</v>
          </cell>
          <cell r="D343">
            <v>1.61</v>
          </cell>
        </row>
        <row r="344">
          <cell r="A344" t="str">
            <v>03.245</v>
          </cell>
          <cell r="B344" t="str">
            <v>Epóxi</v>
          </cell>
          <cell r="C344" t="str">
            <v>KG</v>
          </cell>
          <cell r="D344">
            <v>2.9</v>
          </cell>
        </row>
        <row r="345">
          <cell r="A345" t="str">
            <v>03.246</v>
          </cell>
          <cell r="B345" t="str">
            <v>Mármore</v>
          </cell>
          <cell r="C345" t="str">
            <v>M²</v>
          </cell>
        </row>
        <row r="346">
          <cell r="A346" t="str">
            <v>03.247</v>
          </cell>
          <cell r="B346" t="str">
            <v>Jino cupim</v>
          </cell>
          <cell r="C346" t="str">
            <v>L</v>
          </cell>
          <cell r="D346">
            <v>12.98</v>
          </cell>
        </row>
        <row r="347">
          <cell r="A347" t="str">
            <v>03.248</v>
          </cell>
          <cell r="B347" t="str">
            <v>Arame Galvanizado N.º 16 BWG</v>
          </cell>
          <cell r="C347" t="str">
            <v>KG</v>
          </cell>
          <cell r="D347">
            <v>7.3</v>
          </cell>
        </row>
        <row r="348">
          <cell r="A348" t="str">
            <v>03.249</v>
          </cell>
          <cell r="B348" t="str">
            <v>Lavatório com coluna na cor branca inclusive acessórios, exceto torneira.</v>
          </cell>
          <cell r="C348" t="str">
            <v>UN</v>
          </cell>
          <cell r="D348">
            <v>54.82</v>
          </cell>
        </row>
        <row r="349">
          <cell r="A349" t="str">
            <v>03.250</v>
          </cell>
          <cell r="B349" t="str">
            <v>Tanque em louça na cor branca com coluna inclusive acessórios, exceto torneira.</v>
          </cell>
          <cell r="C349" t="str">
            <v>UN</v>
          </cell>
          <cell r="D349">
            <v>139.03</v>
          </cell>
        </row>
        <row r="350">
          <cell r="A350" t="str">
            <v>03.251</v>
          </cell>
          <cell r="B350" t="str">
            <v>Torneira de pressão para lavatório.</v>
          </cell>
          <cell r="C350" t="str">
            <v>UN</v>
          </cell>
          <cell r="D350">
            <v>21.9</v>
          </cell>
        </row>
        <row r="351">
          <cell r="A351" t="str">
            <v>03.252</v>
          </cell>
          <cell r="B351" t="str">
            <v>Torneira de pressão para pia.</v>
          </cell>
          <cell r="C351" t="str">
            <v>UN</v>
          </cell>
          <cell r="D351">
            <v>18.5</v>
          </cell>
        </row>
        <row r="352">
          <cell r="A352" t="str">
            <v>03.253</v>
          </cell>
          <cell r="B352" t="str">
            <v>Cabide de louça com gancho e acessórios</v>
          </cell>
          <cell r="C352" t="str">
            <v>UN</v>
          </cell>
          <cell r="D352">
            <v>3.4</v>
          </cell>
        </row>
        <row r="353">
          <cell r="A353" t="str">
            <v>03.254</v>
          </cell>
          <cell r="B353" t="str">
            <v>Mictório de louça branca inclusive acessórios.</v>
          </cell>
          <cell r="C353" t="str">
            <v>UN</v>
          </cell>
          <cell r="D353">
            <v>139.80000000000001</v>
          </cell>
        </row>
        <row r="354">
          <cell r="A354" t="str">
            <v>03.255</v>
          </cell>
          <cell r="B354" t="str">
            <v>Papeleira de louça branca</v>
          </cell>
          <cell r="C354" t="str">
            <v>UN</v>
          </cell>
          <cell r="D354">
            <v>8.43</v>
          </cell>
        </row>
        <row r="355">
          <cell r="A355" t="str">
            <v>03.256</v>
          </cell>
          <cell r="B355" t="str">
            <v>Granito</v>
          </cell>
          <cell r="C355" t="str">
            <v>M²</v>
          </cell>
        </row>
        <row r="356">
          <cell r="A356" t="str">
            <v>03.257</v>
          </cell>
          <cell r="B356" t="str">
            <v>Agregado de alta resistência para pisos</v>
          </cell>
          <cell r="C356" t="str">
            <v>KG</v>
          </cell>
        </row>
        <row r="357">
          <cell r="A357" t="str">
            <v>03.258</v>
          </cell>
          <cell r="B357" t="str">
            <v>Junta para piso de vidro</v>
          </cell>
          <cell r="C357" t="str">
            <v>M</v>
          </cell>
        </row>
        <row r="358">
          <cell r="A358" t="str">
            <v>03.259</v>
          </cell>
          <cell r="B358" t="str">
            <v>Contratação de empresa especializada em fornecimento e instalação de Estrutura em alumínio perfil calha para coberta da rampa, inclusive telha em alumínio na cor branca.</v>
          </cell>
          <cell r="C358" t="str">
            <v>M²</v>
          </cell>
        </row>
        <row r="359">
          <cell r="A359" t="str">
            <v>03.260</v>
          </cell>
          <cell r="B359" t="str">
            <v>Ducha Manual</v>
          </cell>
          <cell r="C359" t="str">
            <v>UN</v>
          </cell>
          <cell r="D359">
            <v>25.9</v>
          </cell>
        </row>
        <row r="360">
          <cell r="A360" t="str">
            <v>03.261</v>
          </cell>
          <cell r="B360" t="str">
            <v>Balcão de inox com 2,70m de largura x 0,60m de largura com duas cubas, inclusive acessórios exceto torneira</v>
          </cell>
          <cell r="C360" t="str">
            <v>UN</v>
          </cell>
          <cell r="D360">
            <v>344.77</v>
          </cell>
        </row>
        <row r="361">
          <cell r="A361" t="str">
            <v>03.262</v>
          </cell>
          <cell r="B361" t="str">
            <v>Luminária tipo plafon de vidro para 02 lâmpadas, inclusive as lâmpadas</v>
          </cell>
          <cell r="C361" t="str">
            <v>UN</v>
          </cell>
          <cell r="D361">
            <v>53.85</v>
          </cell>
        </row>
        <row r="362">
          <cell r="A362" t="str">
            <v>03.263</v>
          </cell>
          <cell r="B362" t="str">
            <v>Tanque em inox inclusive acessórios.</v>
          </cell>
          <cell r="C362" t="str">
            <v>UN</v>
          </cell>
          <cell r="D362">
            <v>229</v>
          </cell>
        </row>
        <row r="363">
          <cell r="A363" t="str">
            <v>03.264</v>
          </cell>
          <cell r="B363" t="str">
            <v>Porta veneziana de madeira nas dimensões 0,80 x 2,10m.</v>
          </cell>
          <cell r="C363" t="str">
            <v>UN</v>
          </cell>
          <cell r="D363">
            <v>169.98</v>
          </cell>
        </row>
        <row r="364">
          <cell r="A364" t="str">
            <v>03.265</v>
          </cell>
          <cell r="B364" t="str">
            <v>Dobradiça de ferro para porta externa</v>
          </cell>
          <cell r="C364" t="str">
            <v>UN</v>
          </cell>
        </row>
        <row r="365">
          <cell r="A365" t="str">
            <v>03.266</v>
          </cell>
          <cell r="B365" t="str">
            <v>Fechadura completa para porta externa.</v>
          </cell>
          <cell r="C365" t="str">
            <v>UN</v>
          </cell>
          <cell r="D365">
            <v>18.62</v>
          </cell>
        </row>
        <row r="366">
          <cell r="A366" t="str">
            <v>03.267</v>
          </cell>
          <cell r="B366" t="str">
            <v>Massa corrida à base de PVA</v>
          </cell>
          <cell r="C366" t="str">
            <v>KG</v>
          </cell>
          <cell r="D366">
            <v>2.41</v>
          </cell>
        </row>
        <row r="367">
          <cell r="A367" t="str">
            <v>03.268</v>
          </cell>
          <cell r="B367" t="str">
            <v>Prego 12x12</v>
          </cell>
          <cell r="C367" t="str">
            <v>KG</v>
          </cell>
          <cell r="D367">
            <v>5.6</v>
          </cell>
        </row>
        <row r="368">
          <cell r="A368" t="str">
            <v>03.269</v>
          </cell>
          <cell r="B368" t="str">
            <v>Lambri</v>
          </cell>
          <cell r="C368" t="str">
            <v>M²</v>
          </cell>
          <cell r="D368">
            <v>35</v>
          </cell>
        </row>
        <row r="369">
          <cell r="A369" t="str">
            <v>03.270</v>
          </cell>
          <cell r="B369" t="str">
            <v>Luminária tipo sobrepor, aberta, para 02 lâmpadas fluorescentes de 40W,  inclusive reator alto fator de potência, lâmpadas e demais acessórios</v>
          </cell>
          <cell r="C369" t="str">
            <v>UN</v>
          </cell>
        </row>
        <row r="370">
          <cell r="A370" t="str">
            <v>03.271</v>
          </cell>
          <cell r="B370" t="str">
            <v>Contratação de empresa especializada na confecção e assentamento da escada em ferro galvanizado.</v>
          </cell>
          <cell r="C370" t="str">
            <v>M²</v>
          </cell>
        </row>
        <row r="371">
          <cell r="A371" t="str">
            <v>03.272</v>
          </cell>
          <cell r="B371" t="str">
            <v>Contratação de empresa especializada na confecção e montagem do corrimão da escada.</v>
          </cell>
          <cell r="C371" t="str">
            <v>M</v>
          </cell>
        </row>
        <row r="372">
          <cell r="A372" t="str">
            <v>03.273</v>
          </cell>
          <cell r="B372" t="str">
            <v>Contratação de empresa especializada na confecção e montagem das partes danificadas do gradil.</v>
          </cell>
          <cell r="C372" t="str">
            <v>M²</v>
          </cell>
        </row>
        <row r="373">
          <cell r="A373" t="str">
            <v>03.274</v>
          </cell>
          <cell r="B373" t="str">
            <v>Ponto de esgoto para bacia sanitária completo inclusive tubulações e conexões em PCV rígido soldável.</v>
          </cell>
          <cell r="C373" t="str">
            <v>UN</v>
          </cell>
        </row>
        <row r="374">
          <cell r="A374" t="str">
            <v>03.275</v>
          </cell>
          <cell r="B374" t="str">
            <v>Ponto de água completo, inclusive tubulação e conexões de PVC rígido soldável.</v>
          </cell>
          <cell r="C374" t="str">
            <v>UN</v>
          </cell>
        </row>
        <row r="375">
          <cell r="A375" t="str">
            <v>03.276</v>
          </cell>
          <cell r="B375" t="str">
            <v>Portão em madeira de lei.</v>
          </cell>
          <cell r="C375" t="str">
            <v>M²</v>
          </cell>
        </row>
        <row r="376">
          <cell r="A376" t="str">
            <v>03.277</v>
          </cell>
          <cell r="B376" t="str">
            <v>Fechadura Completa.</v>
          </cell>
          <cell r="C376" t="str">
            <v>UN</v>
          </cell>
          <cell r="D376">
            <v>25.9</v>
          </cell>
        </row>
        <row r="377">
          <cell r="A377" t="str">
            <v>03.278</v>
          </cell>
          <cell r="B377" t="str">
            <v>Fecho de alavanca de ferro de 22cm.</v>
          </cell>
          <cell r="C377" t="str">
            <v>UN</v>
          </cell>
          <cell r="D377">
            <v>3.3</v>
          </cell>
        </row>
        <row r="378">
          <cell r="A378" t="str">
            <v>03.279</v>
          </cell>
          <cell r="B378" t="str">
            <v>Ponto de interruptor de uma seção, inclusive tubulação em PVC rígido, fiação e demais acessórios.</v>
          </cell>
          <cell r="C378" t="str">
            <v>UN</v>
          </cell>
        </row>
        <row r="379">
          <cell r="A379" t="str">
            <v>03.280</v>
          </cell>
          <cell r="B379" t="str">
            <v>Ponto de luz incluindo caixa, tubulação em PVC rígido e fiação.</v>
          </cell>
          <cell r="C379" t="str">
            <v>UN</v>
          </cell>
        </row>
        <row r="380">
          <cell r="A380" t="str">
            <v>03.281</v>
          </cell>
          <cell r="B380" t="str">
            <v>Porta Lisa</v>
          </cell>
          <cell r="C380" t="str">
            <v>M²</v>
          </cell>
          <cell r="D380">
            <v>34.9</v>
          </cell>
        </row>
        <row r="381">
          <cell r="A381" t="str">
            <v>03.282</v>
          </cell>
          <cell r="B381" t="str">
            <v>Contratação de empresa especializada na fonecimento e instalação de coluna do corrimão da escada.</v>
          </cell>
          <cell r="C381" t="str">
            <v>M</v>
          </cell>
        </row>
        <row r="382">
          <cell r="A382" t="str">
            <v>03.283</v>
          </cell>
          <cell r="B382" t="str">
            <v xml:space="preserve">Fornecimento e implemantação de poste de concreto circular tipo RC 200/1. </v>
          </cell>
          <cell r="C382" t="str">
            <v>UN</v>
          </cell>
        </row>
        <row r="383">
          <cell r="A383" t="str">
            <v>03.284</v>
          </cell>
          <cell r="B383" t="str">
            <v>Luminária tipo pétala modelo IVH6 com lâmpada vapor de sódio 400w, inclusive reator e ignitor.</v>
          </cell>
          <cell r="C383" t="str">
            <v>UN</v>
          </cell>
        </row>
        <row r="384">
          <cell r="A384" t="str">
            <v>03.285</v>
          </cell>
          <cell r="B384" t="str">
            <v>Pedra granítica apicoada fina.</v>
          </cell>
          <cell r="C384" t="str">
            <v>M²</v>
          </cell>
        </row>
        <row r="385">
          <cell r="A385" t="str">
            <v>03.286</v>
          </cell>
          <cell r="B385" t="str">
            <v>Contratação de empresa especializada no fornecimento de banco pré-moldado em concreto modelo nº01.</v>
          </cell>
          <cell r="C385" t="str">
            <v>UN</v>
          </cell>
        </row>
        <row r="386">
          <cell r="A386" t="str">
            <v>03.287</v>
          </cell>
          <cell r="B386" t="str">
            <v>Contratação de empresa especializada no fornecimento de banco pré-moldado em concreto modelo nº02.</v>
          </cell>
          <cell r="C386" t="str">
            <v>UN</v>
          </cell>
        </row>
        <row r="387">
          <cell r="A387" t="str">
            <v>03.288</v>
          </cell>
          <cell r="B387" t="str">
            <v>Areia amarela lavada.</v>
          </cell>
          <cell r="C387" t="str">
            <v>m³</v>
          </cell>
        </row>
        <row r="388">
          <cell r="A388" t="str">
            <v>03.289</v>
          </cell>
          <cell r="B388" t="str">
            <v>Contratação de empresa especializada no fornecimento de banco pré-moldado em concreto modelo nº01.</v>
          </cell>
          <cell r="C388" t="str">
            <v>UN</v>
          </cell>
        </row>
        <row r="389">
          <cell r="A389" t="str">
            <v>03.290</v>
          </cell>
          <cell r="B389" t="str">
            <v>Contratação de empresa especializada no fornecimento de banco pré-moldado em concreto modelo nº02.</v>
          </cell>
          <cell r="C389" t="str">
            <v>UN</v>
          </cell>
        </row>
        <row r="390">
          <cell r="A390" t="str">
            <v>03.291</v>
          </cell>
          <cell r="B390" t="str">
            <v>Tubo galvanizado 75 mm</v>
          </cell>
          <cell r="C390" t="str">
            <v>m</v>
          </cell>
        </row>
        <row r="391">
          <cell r="A391" t="str">
            <v>03.292</v>
          </cell>
          <cell r="B391" t="str">
            <v>Cadeira em barra 1 1/2" x 1/8" com tubo de ferro de 1 1/4"</v>
          </cell>
          <cell r="C391" t="str">
            <v>und</v>
          </cell>
        </row>
        <row r="392">
          <cell r="A392" t="str">
            <v>03.293</v>
          </cell>
          <cell r="B392" t="str">
            <v>Correntes de ferro com elo de 5/16</v>
          </cell>
          <cell r="C392" t="str">
            <v>m</v>
          </cell>
          <cell r="D392">
            <v>13.04</v>
          </cell>
        </row>
        <row r="393">
          <cell r="A393" t="str">
            <v>03.294</v>
          </cell>
          <cell r="B393" t="str">
            <v>Pintura em esmalte sintetico em todo a estrutura</v>
          </cell>
          <cell r="C393" t="str">
            <v>vb</v>
          </cell>
        </row>
        <row r="394">
          <cell r="A394" t="str">
            <v>03.295</v>
          </cell>
          <cell r="B394" t="str">
            <v>Pranchas de madeira maçaranduba, inclusive pintura em esmalte sintetico</v>
          </cell>
          <cell r="C394" t="str">
            <v>und</v>
          </cell>
        </row>
        <row r="395">
          <cell r="A395" t="str">
            <v>03.296</v>
          </cell>
          <cell r="B395" t="str">
            <v>Pintura em esmalte sintetico sobre o concreto</v>
          </cell>
          <cell r="C395" t="str">
            <v>vb</v>
          </cell>
        </row>
        <row r="396">
          <cell r="A396" t="str">
            <v>03.297</v>
          </cell>
          <cell r="B396" t="str">
            <v>Pintura em esmalte sintetico sobre o concreto</v>
          </cell>
          <cell r="C396" t="str">
            <v>vb</v>
          </cell>
        </row>
        <row r="397">
          <cell r="A397" t="str">
            <v>03.298</v>
          </cell>
          <cell r="B397" t="str">
            <v xml:space="preserve">Mudas arboreas </v>
          </cell>
          <cell r="C397" t="str">
            <v>und</v>
          </cell>
        </row>
        <row r="398">
          <cell r="A398" t="str">
            <v>03.299</v>
          </cell>
          <cell r="B398" t="str">
            <v>Madeira para grade de proteção de plantas</v>
          </cell>
          <cell r="C398" t="str">
            <v>m²</v>
          </cell>
        </row>
        <row r="399">
          <cell r="A399" t="str">
            <v>03.300</v>
          </cell>
          <cell r="B399" t="str">
            <v>Brita 3</v>
          </cell>
          <cell r="C399" t="str">
            <v>m³</v>
          </cell>
          <cell r="D399">
            <v>40</v>
          </cell>
        </row>
        <row r="400">
          <cell r="A400" t="str">
            <v>03.301</v>
          </cell>
          <cell r="B400" t="str">
            <v>Cumeeira para telha ceramica</v>
          </cell>
          <cell r="C400" t="str">
            <v>und</v>
          </cell>
        </row>
        <row r="401">
          <cell r="A401" t="str">
            <v>03.302</v>
          </cell>
          <cell r="B401" t="str">
            <v>Tubo cerâmico 150 mm (6'')</v>
          </cell>
          <cell r="C401" t="str">
            <v>m</v>
          </cell>
        </row>
        <row r="402">
          <cell r="A402" t="str">
            <v>03.303</v>
          </cell>
          <cell r="B402" t="str">
            <v>Cal virgem em po</v>
          </cell>
          <cell r="C402" t="str">
            <v>kg</v>
          </cell>
          <cell r="D402">
            <v>0.23</v>
          </cell>
        </row>
        <row r="403">
          <cell r="A403" t="str">
            <v>03.304</v>
          </cell>
          <cell r="B403" t="str">
            <v>Tubo de concreto para dreno 150 mm</v>
          </cell>
          <cell r="C403" t="str">
            <v>m</v>
          </cell>
          <cell r="D403">
            <v>25</v>
          </cell>
        </row>
        <row r="404">
          <cell r="A404" t="str">
            <v>03.305</v>
          </cell>
          <cell r="B404" t="str">
            <v>Azulejista</v>
          </cell>
          <cell r="C404" t="str">
            <v>h</v>
          </cell>
          <cell r="D404">
            <v>2.31</v>
          </cell>
        </row>
        <row r="405">
          <cell r="A405" t="str">
            <v>03.306</v>
          </cell>
          <cell r="B405" t="str">
            <v>Tubo de concreto simples de 300mm - C1</v>
          </cell>
          <cell r="C405" t="str">
            <v>m</v>
          </cell>
          <cell r="D405">
            <v>16.3</v>
          </cell>
        </row>
        <row r="406">
          <cell r="A406" t="str">
            <v>03.307</v>
          </cell>
          <cell r="B406" t="str">
            <v>Ajudante de Azulejista</v>
          </cell>
          <cell r="C406" t="str">
            <v>h</v>
          </cell>
          <cell r="D406">
            <v>1.73</v>
          </cell>
        </row>
        <row r="407">
          <cell r="A407" t="str">
            <v>03.308</v>
          </cell>
          <cell r="B407" t="str">
            <v>Tubo de concreto simples D=400 mm - C1</v>
          </cell>
          <cell r="C407" t="str">
            <v>m</v>
          </cell>
          <cell r="D407">
            <v>16.3</v>
          </cell>
        </row>
        <row r="408">
          <cell r="A408" t="str">
            <v>03.309</v>
          </cell>
          <cell r="B408" t="str">
            <v>Cantoneira de aluminio para azulejo</v>
          </cell>
          <cell r="C408" t="str">
            <v>M</v>
          </cell>
        </row>
        <row r="409">
          <cell r="A409" t="str">
            <v>03.310</v>
          </cell>
          <cell r="B409" t="str">
            <v>Tubo de concreto simples de D=500 mm - C1</v>
          </cell>
          <cell r="C409" t="str">
            <v>m</v>
          </cell>
          <cell r="D409">
            <v>30.25</v>
          </cell>
        </row>
        <row r="410">
          <cell r="A410" t="str">
            <v>03.311</v>
          </cell>
          <cell r="B410" t="str">
            <v>Tubo de aço galvanizado de 40mm (1 1/2')</v>
          </cell>
          <cell r="C410" t="str">
            <v>m</v>
          </cell>
        </row>
        <row r="411">
          <cell r="A411" t="str">
            <v>03.312</v>
          </cell>
          <cell r="B411" t="str">
            <v>Guindaste s/ pneus 123 HP - 14 T</v>
          </cell>
          <cell r="C411" t="str">
            <v>h</v>
          </cell>
        </row>
        <row r="412">
          <cell r="A412" t="str">
            <v>03.313</v>
          </cell>
          <cell r="B412" t="str">
            <v>Lavatorio sem coluna 33X45 cm</v>
          </cell>
          <cell r="C412" t="str">
            <v>und</v>
          </cell>
          <cell r="D412">
            <v>15.3</v>
          </cell>
        </row>
        <row r="413">
          <cell r="A413" t="str">
            <v>03.314</v>
          </cell>
          <cell r="B413" t="str">
            <v>Trator sobre esteiras pot. 142 a 149 HP C/L</v>
          </cell>
          <cell r="C413" t="str">
            <v>h</v>
          </cell>
        </row>
        <row r="414">
          <cell r="A414" t="str">
            <v>03.315</v>
          </cell>
          <cell r="B414" t="str">
            <v>Valvula de metal 1 1/2'</v>
          </cell>
          <cell r="C414" t="str">
            <v>Und</v>
          </cell>
          <cell r="D414">
            <v>118.9</v>
          </cell>
        </row>
        <row r="415">
          <cell r="A415" t="str">
            <v>03.316</v>
          </cell>
          <cell r="B415" t="str">
            <v>Compresor de ar 81 a 86 HP</v>
          </cell>
          <cell r="C415" t="str">
            <v>h</v>
          </cell>
        </row>
        <row r="416">
          <cell r="A416" t="str">
            <v>03.317</v>
          </cell>
          <cell r="B416" t="str">
            <v>Sifão cromado 2'</v>
          </cell>
          <cell r="C416" t="str">
            <v>Und</v>
          </cell>
          <cell r="D416">
            <v>59.25</v>
          </cell>
        </row>
        <row r="417">
          <cell r="A417" t="str">
            <v>03.318</v>
          </cell>
          <cell r="B417" t="str">
            <v>Martelete pneumatico</v>
          </cell>
          <cell r="C417" t="str">
            <v>h</v>
          </cell>
        </row>
        <row r="418">
          <cell r="A418" t="str">
            <v>03.319</v>
          </cell>
          <cell r="B418" t="str">
            <v>Mictorio coletivo de aco inoxidavel</v>
          </cell>
          <cell r="C418" t="str">
            <v>Und</v>
          </cell>
          <cell r="D418">
            <v>425</v>
          </cell>
        </row>
        <row r="419">
          <cell r="A419" t="str">
            <v>03.320</v>
          </cell>
          <cell r="B419" t="str">
            <v>Tampo de granito L= 60cm</v>
          </cell>
          <cell r="C419" t="str">
            <v>m²</v>
          </cell>
        </row>
        <row r="420">
          <cell r="A420" t="str">
            <v>03.321</v>
          </cell>
          <cell r="B420" t="str">
            <v>Piso com mosaico português colocado</v>
          </cell>
          <cell r="C420" t="str">
            <v>m²</v>
          </cell>
          <cell r="D420">
            <v>9</v>
          </cell>
        </row>
        <row r="421">
          <cell r="A421" t="str">
            <v>03.322</v>
          </cell>
          <cell r="B421" t="str">
            <v>Mictório de aço inoxidavel</v>
          </cell>
          <cell r="C421" t="str">
            <v>m</v>
          </cell>
          <cell r="D421">
            <v>425</v>
          </cell>
        </row>
        <row r="422">
          <cell r="A422" t="str">
            <v>03.323</v>
          </cell>
          <cell r="B422" t="str">
            <v>Ácido muriático</v>
          </cell>
          <cell r="C422" t="str">
            <v>L</v>
          </cell>
          <cell r="D422">
            <v>2.6</v>
          </cell>
        </row>
        <row r="423">
          <cell r="A423" t="str">
            <v>03.324</v>
          </cell>
          <cell r="B423" t="str">
            <v>Porta lisa de cedro 0.60 X2.10 m</v>
          </cell>
          <cell r="C423" t="str">
            <v>und</v>
          </cell>
          <cell r="D423">
            <v>33.479999999999997</v>
          </cell>
        </row>
        <row r="424">
          <cell r="A424" t="str">
            <v>03.325</v>
          </cell>
          <cell r="B424" t="str">
            <v>Espargidor para mictório</v>
          </cell>
          <cell r="C424" t="str">
            <v>und</v>
          </cell>
        </row>
        <row r="425">
          <cell r="A425" t="str">
            <v>03.326</v>
          </cell>
          <cell r="B425" t="str">
            <v>Batente de peroba para porta de 1 fl.</v>
          </cell>
          <cell r="C425" t="str">
            <v>und</v>
          </cell>
        </row>
        <row r="426">
          <cell r="A426" t="str">
            <v>03.327</v>
          </cell>
          <cell r="B426" t="str">
            <v>Saboneteira de louça branca 7.5 X 15cm</v>
          </cell>
          <cell r="C426" t="str">
            <v>und</v>
          </cell>
          <cell r="D426">
            <v>9.5</v>
          </cell>
        </row>
        <row r="427">
          <cell r="A427" t="str">
            <v>03.328</v>
          </cell>
          <cell r="B427" t="str">
            <v>Guarnição de peroba 5cm paraporta de 1fl.</v>
          </cell>
          <cell r="C427" t="str">
            <v>und</v>
          </cell>
        </row>
        <row r="428">
          <cell r="A428" t="str">
            <v>03.329</v>
          </cell>
          <cell r="B428" t="str">
            <v>Porta toalha de louça branca</v>
          </cell>
          <cell r="C428" t="str">
            <v>und</v>
          </cell>
          <cell r="D428">
            <v>6</v>
          </cell>
        </row>
        <row r="429">
          <cell r="A429" t="str">
            <v>03.330</v>
          </cell>
          <cell r="B429" t="str">
            <v>Saboneteira de louça branca com alça 15X15cm</v>
          </cell>
          <cell r="C429" t="str">
            <v>und</v>
          </cell>
          <cell r="D429">
            <v>9.5</v>
          </cell>
        </row>
        <row r="430">
          <cell r="A430" t="str">
            <v>03.331</v>
          </cell>
        </row>
        <row r="431">
          <cell r="A431" t="str">
            <v>03.332</v>
          </cell>
          <cell r="B431" t="str">
            <v>Quadro em chapa telebras 600x600x120mm</v>
          </cell>
          <cell r="C431" t="str">
            <v>und</v>
          </cell>
        </row>
        <row r="432">
          <cell r="A432" t="str">
            <v>03.333</v>
          </cell>
        </row>
        <row r="433">
          <cell r="A433" t="str">
            <v>03.334</v>
          </cell>
          <cell r="B433" t="str">
            <v>Porta lisa de cedro 0.70 X2.10 m</v>
          </cell>
          <cell r="C433" t="str">
            <v>und</v>
          </cell>
        </row>
        <row r="434">
          <cell r="A434" t="str">
            <v>03.335</v>
          </cell>
        </row>
        <row r="435">
          <cell r="A435" t="str">
            <v>03.336</v>
          </cell>
          <cell r="B435" t="str">
            <v>Porta lisa de cedro 0.08 X02.10 m</v>
          </cell>
          <cell r="C435" t="str">
            <v>und</v>
          </cell>
        </row>
        <row r="436">
          <cell r="A436" t="str">
            <v>03.337</v>
          </cell>
        </row>
        <row r="437">
          <cell r="A437" t="str">
            <v>03.338</v>
          </cell>
          <cell r="B437" t="str">
            <v>Porta lisa de cedro 0.09 X02.10 m</v>
          </cell>
          <cell r="C437" t="str">
            <v>und</v>
          </cell>
        </row>
        <row r="438">
          <cell r="A438" t="str">
            <v>03.339</v>
          </cell>
        </row>
        <row r="439">
          <cell r="A439" t="str">
            <v>03.340</v>
          </cell>
          <cell r="B439" t="str">
            <v>Batente de peroba para porta de 2 fl.</v>
          </cell>
          <cell r="C439" t="str">
            <v>und</v>
          </cell>
        </row>
        <row r="440">
          <cell r="A440" t="str">
            <v>03.341</v>
          </cell>
        </row>
        <row r="441">
          <cell r="A441" t="str">
            <v>03.342</v>
          </cell>
          <cell r="B441" t="str">
            <v>Guarnição de peroba 5cm paraporta de 2fl.</v>
          </cell>
          <cell r="C441" t="str">
            <v>und</v>
          </cell>
        </row>
        <row r="442">
          <cell r="A442" t="str">
            <v>03.343</v>
          </cell>
        </row>
        <row r="443">
          <cell r="A443" t="str">
            <v>03.344</v>
          </cell>
          <cell r="B443" t="str">
            <v>Janela guilhotina de cedro 1.00 X 1.30 m</v>
          </cell>
          <cell r="C443" t="str">
            <v>und</v>
          </cell>
        </row>
        <row r="444">
          <cell r="A444" t="str">
            <v>03.345</v>
          </cell>
        </row>
        <row r="445">
          <cell r="A445" t="str">
            <v>03.346</v>
          </cell>
          <cell r="B445" t="str">
            <v>Guarnição peroba 5 cm vão 1.00 X 1.30 m</v>
          </cell>
          <cell r="C445" t="str">
            <v>und</v>
          </cell>
        </row>
        <row r="446">
          <cell r="A446" t="str">
            <v>03.347</v>
          </cell>
        </row>
        <row r="447">
          <cell r="A447" t="str">
            <v>03.348</v>
          </cell>
          <cell r="B447" t="str">
            <v>Janela guilhotina de cedro 1.10 X 1.30 m</v>
          </cell>
          <cell r="C447" t="str">
            <v>und</v>
          </cell>
        </row>
        <row r="448">
          <cell r="A448" t="str">
            <v>03.349</v>
          </cell>
        </row>
        <row r="449">
          <cell r="A449" t="str">
            <v>03.350</v>
          </cell>
          <cell r="B449" t="str">
            <v>Guarnição peroba 5 cm vão 1.10 X 1.30 m</v>
          </cell>
          <cell r="C449" t="str">
            <v>und</v>
          </cell>
        </row>
        <row r="450">
          <cell r="A450" t="str">
            <v>03.351</v>
          </cell>
        </row>
        <row r="451">
          <cell r="A451" t="str">
            <v>03.352</v>
          </cell>
          <cell r="B451" t="str">
            <v>Janela guilhotina de cedro 1.20 X 1.30 m</v>
          </cell>
          <cell r="C451" t="str">
            <v>und</v>
          </cell>
        </row>
        <row r="452">
          <cell r="A452" t="str">
            <v>03.353</v>
          </cell>
        </row>
        <row r="453">
          <cell r="A453" t="str">
            <v>03.354</v>
          </cell>
          <cell r="B453" t="str">
            <v>Guarnição peroba 5 cm vão 1.20 X 1.30 m</v>
          </cell>
          <cell r="C453" t="str">
            <v>und</v>
          </cell>
        </row>
        <row r="454">
          <cell r="A454" t="str">
            <v>03.355</v>
          </cell>
        </row>
        <row r="455">
          <cell r="A455" t="str">
            <v>03.356</v>
          </cell>
          <cell r="B455" t="str">
            <v>Janela guilhotina de cedro 1.80 X 1.30 m</v>
          </cell>
          <cell r="C455" t="str">
            <v>und</v>
          </cell>
        </row>
        <row r="456">
          <cell r="A456" t="str">
            <v>03.357</v>
          </cell>
        </row>
        <row r="457">
          <cell r="A457" t="str">
            <v>03.358</v>
          </cell>
          <cell r="B457" t="str">
            <v>Guarnição peroba 5 cm vão 1.80 X 1.30 m</v>
          </cell>
          <cell r="C457" t="str">
            <v>und</v>
          </cell>
        </row>
        <row r="458">
          <cell r="A458" t="str">
            <v>03.359</v>
          </cell>
          <cell r="B458" t="str">
            <v>Quadro de destribuição luz 332x332x95mm</v>
          </cell>
          <cell r="C458" t="str">
            <v>und</v>
          </cell>
        </row>
        <row r="459">
          <cell r="A459" t="str">
            <v>03.360</v>
          </cell>
          <cell r="B459" t="str">
            <v>Batente de peroba p/ janela</v>
          </cell>
          <cell r="C459" t="str">
            <v>und</v>
          </cell>
          <cell r="D459">
            <v>2.8</v>
          </cell>
        </row>
        <row r="460">
          <cell r="A460" t="str">
            <v>03.361</v>
          </cell>
          <cell r="B460" t="str">
            <v>Barramento Principal P/QL</v>
          </cell>
        </row>
        <row r="461">
          <cell r="A461" t="str">
            <v>03.362</v>
          </cell>
          <cell r="B461" t="str">
            <v>Borboleta cromada p/ janela</v>
          </cell>
          <cell r="C461" t="str">
            <v>und</v>
          </cell>
        </row>
        <row r="462">
          <cell r="A462" t="str">
            <v>03.363</v>
          </cell>
          <cell r="B462" t="str">
            <v>Barramento terra P/QL</v>
          </cell>
        </row>
        <row r="463">
          <cell r="A463" t="str">
            <v>03.364</v>
          </cell>
          <cell r="B463" t="str">
            <v>Carranca de ferro p/ janela</v>
          </cell>
          <cell r="C463" t="str">
            <v>und</v>
          </cell>
        </row>
        <row r="464">
          <cell r="A464" t="str">
            <v>03.365</v>
          </cell>
          <cell r="B464" t="str">
            <v>Barramento Neutro P/QL</v>
          </cell>
        </row>
        <row r="465">
          <cell r="A465" t="str">
            <v>03.366</v>
          </cell>
          <cell r="B465" t="str">
            <v>Cremona de latão estampado</v>
          </cell>
          <cell r="C465" t="str">
            <v>und</v>
          </cell>
        </row>
        <row r="466">
          <cell r="A466" t="str">
            <v>03.367</v>
          </cell>
          <cell r="B466" t="str">
            <v>Disjuntor monopolar 16A</v>
          </cell>
          <cell r="C466" t="str">
            <v>UND</v>
          </cell>
          <cell r="D466">
            <v>5.5</v>
          </cell>
        </row>
        <row r="467">
          <cell r="A467" t="str">
            <v>03.368</v>
          </cell>
          <cell r="B467" t="str">
            <v>Levantador cromado p/ janela</v>
          </cell>
          <cell r="C467" t="str">
            <v>und</v>
          </cell>
        </row>
        <row r="468">
          <cell r="A468" t="str">
            <v>03.369</v>
          </cell>
          <cell r="B468" t="str">
            <v>Disjuntor monopolar 20A</v>
          </cell>
          <cell r="C468" t="str">
            <v>UND</v>
          </cell>
          <cell r="D468">
            <v>5.5</v>
          </cell>
        </row>
        <row r="469">
          <cell r="A469" t="str">
            <v>03.370</v>
          </cell>
          <cell r="B469" t="str">
            <v>Vara de ferro p/ cremona</v>
          </cell>
          <cell r="C469" t="str">
            <v>und</v>
          </cell>
        </row>
        <row r="470">
          <cell r="A470" t="str">
            <v>03.371</v>
          </cell>
          <cell r="B470" t="str">
            <v>Disjuntor monopolar 32A</v>
          </cell>
          <cell r="C470" t="str">
            <v>UND</v>
          </cell>
          <cell r="D470">
            <v>5.5</v>
          </cell>
        </row>
        <row r="471">
          <cell r="A471" t="str">
            <v>03.372</v>
          </cell>
          <cell r="B471" t="str">
            <v>Dobradiça de ferro p/ janela</v>
          </cell>
          <cell r="C471" t="str">
            <v>und</v>
          </cell>
          <cell r="D471">
            <v>4.5999999999999996</v>
          </cell>
        </row>
        <row r="472">
          <cell r="A472" t="str">
            <v>03.373</v>
          </cell>
          <cell r="B472" t="str">
            <v>Disjuntor monopolar 40A</v>
          </cell>
          <cell r="C472" t="str">
            <v>UND</v>
          </cell>
          <cell r="D472">
            <v>8.3000000000000007</v>
          </cell>
        </row>
        <row r="473">
          <cell r="A473" t="str">
            <v>03.374</v>
          </cell>
          <cell r="B473" t="str">
            <v>Cimento especial impermeabilizante N.1</v>
          </cell>
          <cell r="C473" t="str">
            <v>Km</v>
          </cell>
        </row>
        <row r="474">
          <cell r="A474" t="str">
            <v>03.375</v>
          </cell>
          <cell r="B474" t="str">
            <v>Disjuntor monopolar 50A</v>
          </cell>
          <cell r="C474" t="str">
            <v>UND</v>
          </cell>
          <cell r="D474">
            <v>8.3000000000000007</v>
          </cell>
        </row>
        <row r="475">
          <cell r="A475" t="str">
            <v>03.376</v>
          </cell>
          <cell r="B475" t="str">
            <v>Emulsão adesiva</v>
          </cell>
          <cell r="C475" t="str">
            <v>Km</v>
          </cell>
        </row>
        <row r="476">
          <cell r="A476" t="str">
            <v>03.377</v>
          </cell>
          <cell r="B476" t="str">
            <v>Disjuntor BIpolar 16A</v>
          </cell>
          <cell r="C476" t="str">
            <v>UND</v>
          </cell>
          <cell r="D476">
            <v>31.55</v>
          </cell>
        </row>
        <row r="477">
          <cell r="A477" t="str">
            <v>03.378</v>
          </cell>
          <cell r="B477" t="str">
            <v>Véu de poliester</v>
          </cell>
          <cell r="C477" t="str">
            <v>m²</v>
          </cell>
        </row>
        <row r="478">
          <cell r="A478" t="str">
            <v>03.379</v>
          </cell>
          <cell r="B478" t="str">
            <v>Disjuntor BIpolar 20A</v>
          </cell>
          <cell r="C478" t="str">
            <v>UND</v>
          </cell>
          <cell r="D478">
            <v>31.2</v>
          </cell>
        </row>
        <row r="479">
          <cell r="A479" t="str">
            <v>03.380</v>
          </cell>
          <cell r="B479" t="str">
            <v>Membrana acrílica</v>
          </cell>
          <cell r="C479" t="str">
            <v>Km</v>
          </cell>
        </row>
        <row r="480">
          <cell r="A480" t="str">
            <v>03.381</v>
          </cell>
          <cell r="B480" t="str">
            <v>Disjuntor BIpolar 25A</v>
          </cell>
          <cell r="C480" t="str">
            <v>UND</v>
          </cell>
          <cell r="D480">
            <v>31.2</v>
          </cell>
        </row>
        <row r="481">
          <cell r="A481" t="str">
            <v>03.382</v>
          </cell>
          <cell r="B481" t="str">
            <v>Cimento colante em pó</v>
          </cell>
          <cell r="C481" t="str">
            <v>Kg</v>
          </cell>
          <cell r="D481">
            <v>0.2</v>
          </cell>
        </row>
        <row r="482">
          <cell r="A482" t="str">
            <v>03.383</v>
          </cell>
          <cell r="B482" t="str">
            <v>Disjuntor BIpolar 32A</v>
          </cell>
          <cell r="C482" t="str">
            <v>UND</v>
          </cell>
          <cell r="D482">
            <v>31.2</v>
          </cell>
        </row>
        <row r="483">
          <cell r="A483" t="str">
            <v>03.384</v>
          </cell>
          <cell r="B483" t="str">
            <v>Azulejo branco 15 X 15 cm</v>
          </cell>
          <cell r="C483" t="str">
            <v>M2</v>
          </cell>
          <cell r="D483">
            <v>12.9</v>
          </cell>
        </row>
        <row r="484">
          <cell r="A484" t="str">
            <v>03.385</v>
          </cell>
          <cell r="B484" t="str">
            <v>Disjuntor BIpolar 40A</v>
          </cell>
          <cell r="C484" t="str">
            <v>UND</v>
          </cell>
          <cell r="D484">
            <v>31.2</v>
          </cell>
        </row>
        <row r="485">
          <cell r="A485" t="str">
            <v>03.386</v>
          </cell>
          <cell r="B485" t="str">
            <v>Ladrilho cerâmico esmaltado 15 X 15 cm</v>
          </cell>
          <cell r="C485" t="str">
            <v>M2</v>
          </cell>
        </row>
        <row r="486">
          <cell r="A486" t="str">
            <v>03.387</v>
          </cell>
          <cell r="B486" t="str">
            <v>Disjuntor BIpolar 50A</v>
          </cell>
          <cell r="C486" t="str">
            <v>UND</v>
          </cell>
          <cell r="D486">
            <v>31.2</v>
          </cell>
        </row>
        <row r="487">
          <cell r="A487" t="str">
            <v>03.388</v>
          </cell>
          <cell r="B487" t="str">
            <v>Piso granito E=2 cm cinza colocado</v>
          </cell>
          <cell r="C487" t="str">
            <v>M2</v>
          </cell>
        </row>
        <row r="488">
          <cell r="A488" t="str">
            <v>03.389</v>
          </cell>
          <cell r="B488" t="str">
            <v>Disjuntor trIpolar 10A</v>
          </cell>
          <cell r="C488" t="str">
            <v>UND</v>
          </cell>
          <cell r="D488">
            <v>36.299999999999997</v>
          </cell>
        </row>
        <row r="489">
          <cell r="A489" t="str">
            <v>03.391</v>
          </cell>
          <cell r="B489" t="str">
            <v>Disjuntor trIpolar 16A</v>
          </cell>
          <cell r="C489" t="str">
            <v>UND</v>
          </cell>
          <cell r="D489">
            <v>34.700000000000003</v>
          </cell>
        </row>
        <row r="490">
          <cell r="A490" t="str">
            <v>03.393</v>
          </cell>
          <cell r="B490" t="str">
            <v>Disjuntor trIpolar 20A</v>
          </cell>
          <cell r="C490" t="str">
            <v>UND</v>
          </cell>
          <cell r="D490">
            <v>36</v>
          </cell>
        </row>
        <row r="491">
          <cell r="A491" t="str">
            <v>03.395</v>
          </cell>
          <cell r="B491" t="str">
            <v>Disjuntor trIpolar 25A</v>
          </cell>
          <cell r="C491" t="str">
            <v>UND</v>
          </cell>
          <cell r="D491">
            <v>36.299999999999997</v>
          </cell>
        </row>
        <row r="492">
          <cell r="A492" t="str">
            <v>03.397</v>
          </cell>
          <cell r="B492" t="str">
            <v>Disjuntor trIpolar 32A</v>
          </cell>
          <cell r="C492" t="str">
            <v>UND</v>
          </cell>
          <cell r="D492">
            <v>36.700000000000003</v>
          </cell>
        </row>
        <row r="493">
          <cell r="A493" t="str">
            <v>03.399</v>
          </cell>
          <cell r="B493" t="str">
            <v>Disjuntor trIpolar 40A</v>
          </cell>
          <cell r="C493" t="str">
            <v>UND</v>
          </cell>
          <cell r="D493">
            <v>36.299999999999997</v>
          </cell>
        </row>
        <row r="494">
          <cell r="A494" t="str">
            <v>03.401</v>
          </cell>
          <cell r="B494" t="str">
            <v>Fio de 1.5 mm2 (Isol. Pvc antichama 750v)</v>
          </cell>
          <cell r="C494" t="str">
            <v>M</v>
          </cell>
          <cell r="D494">
            <v>0.89</v>
          </cell>
        </row>
        <row r="495">
          <cell r="A495" t="str">
            <v>03.403</v>
          </cell>
          <cell r="B495" t="str">
            <v>Fio de 2.50 mm2 (Isol. Pvc antichama 750v)</v>
          </cell>
          <cell r="C495" t="str">
            <v>M</v>
          </cell>
          <cell r="D495">
            <v>0.57999999999999996</v>
          </cell>
        </row>
        <row r="496">
          <cell r="A496" t="str">
            <v>03.405</v>
          </cell>
          <cell r="B496" t="str">
            <v>Fio de 4.00 mm2 (Isol. Pvc antichama 750v)</v>
          </cell>
          <cell r="C496" t="str">
            <v>M</v>
          </cell>
          <cell r="D496">
            <v>1.35</v>
          </cell>
        </row>
        <row r="497">
          <cell r="A497" t="str">
            <v>03.407</v>
          </cell>
          <cell r="B497" t="str">
            <v>Fio de 6.00 mm2 (Isol. Pvc antichama 750v)</v>
          </cell>
          <cell r="C497" t="str">
            <v>M</v>
          </cell>
          <cell r="D497">
            <v>1.64</v>
          </cell>
        </row>
        <row r="498">
          <cell r="A498" t="str">
            <v>03.409</v>
          </cell>
          <cell r="B498" t="str">
            <v>Fio de 10.00 mm2 (Isol. Pvc antichama 750v)</v>
          </cell>
          <cell r="C498" t="str">
            <v>M</v>
          </cell>
          <cell r="D498">
            <v>3.41</v>
          </cell>
        </row>
        <row r="499">
          <cell r="A499" t="str">
            <v>03.411</v>
          </cell>
          <cell r="B499" t="str">
            <v>Fio de 16.00 mm2 (Isol. Pvc antichama 750v)</v>
          </cell>
          <cell r="C499" t="str">
            <v>M</v>
          </cell>
          <cell r="D499">
            <v>4.9800000000000004</v>
          </cell>
        </row>
        <row r="500">
          <cell r="A500" t="str">
            <v>03.413</v>
          </cell>
          <cell r="B500" t="str">
            <v>Fio de 25.00 mm2 (Isol. Pvc antichama 750v)</v>
          </cell>
          <cell r="C500" t="str">
            <v>M</v>
          </cell>
          <cell r="D500">
            <v>7.65</v>
          </cell>
        </row>
        <row r="501">
          <cell r="A501" t="str">
            <v>03.415</v>
          </cell>
          <cell r="B501" t="str">
            <v>Fio de 35.00 mm2 (Isol. Pvc antichama 750v)</v>
          </cell>
          <cell r="C501" t="str">
            <v>M</v>
          </cell>
          <cell r="D501">
            <v>10.5</v>
          </cell>
        </row>
        <row r="502">
          <cell r="A502" t="str">
            <v>03.417</v>
          </cell>
          <cell r="B502" t="str">
            <v>Fio de 50.00 mm2 (Isol. Pvc antichama 750v)</v>
          </cell>
          <cell r="C502" t="str">
            <v>M</v>
          </cell>
        </row>
        <row r="503">
          <cell r="A503" t="str">
            <v>03.419</v>
          </cell>
          <cell r="B503" t="str">
            <v>Interruptor duas teclas simples</v>
          </cell>
          <cell r="C503" t="str">
            <v>und</v>
          </cell>
          <cell r="D503">
            <v>4.5999999999999996</v>
          </cell>
        </row>
        <row r="504">
          <cell r="A504" t="str">
            <v>03.421</v>
          </cell>
          <cell r="B504" t="str">
            <v xml:space="preserve">interruptor 1 tecla simples e 1 tomada 2 polos univ </v>
          </cell>
          <cell r="C504" t="str">
            <v>und</v>
          </cell>
          <cell r="D504">
            <v>4.4000000000000004</v>
          </cell>
        </row>
        <row r="505">
          <cell r="A505" t="str">
            <v>03.423</v>
          </cell>
          <cell r="B505" t="str">
            <v>Interruptor tres teclas simples</v>
          </cell>
          <cell r="C505" t="str">
            <v>und</v>
          </cell>
          <cell r="D505">
            <v>6.2</v>
          </cell>
        </row>
        <row r="506">
          <cell r="A506" t="str">
            <v>03.425</v>
          </cell>
          <cell r="B506" t="str">
            <v>Interruptor 2 teclas simples 1 tomada 2 polos</v>
          </cell>
          <cell r="C506" t="str">
            <v>und</v>
          </cell>
          <cell r="D506">
            <v>6.2</v>
          </cell>
        </row>
        <row r="507">
          <cell r="A507" t="str">
            <v>03.427</v>
          </cell>
          <cell r="B507" t="str">
            <v>Tomada telefone p/pino jack 1/4</v>
          </cell>
          <cell r="C507" t="str">
            <v>und</v>
          </cell>
          <cell r="D507">
            <v>4</v>
          </cell>
        </row>
        <row r="508">
          <cell r="A508" t="str">
            <v>03.429</v>
          </cell>
          <cell r="B508" t="str">
            <v>Tomada telefone 4 polos 'Telebras'</v>
          </cell>
          <cell r="C508" t="str">
            <v>und</v>
          </cell>
          <cell r="D508">
            <v>4</v>
          </cell>
        </row>
        <row r="509">
          <cell r="A509" t="str">
            <v>03.431</v>
          </cell>
          <cell r="B509" t="str">
            <v>Tubo de PVC soldavel de 20MM (1/2')</v>
          </cell>
          <cell r="C509" t="str">
            <v>M</v>
          </cell>
          <cell r="D509">
            <v>1.08</v>
          </cell>
        </row>
        <row r="510">
          <cell r="A510" t="str">
            <v>03.433</v>
          </cell>
          <cell r="B510" t="str">
            <v>Tubo de PVC soldavel de 25MM (3/4')</v>
          </cell>
          <cell r="C510" t="str">
            <v>M</v>
          </cell>
          <cell r="D510">
            <v>1.4</v>
          </cell>
        </row>
        <row r="511">
          <cell r="A511" t="str">
            <v>03.435</v>
          </cell>
          <cell r="B511" t="str">
            <v>Adesivo para tubo de PVC rigido</v>
          </cell>
          <cell r="C511" t="str">
            <v>L</v>
          </cell>
          <cell r="D511">
            <v>2.1</v>
          </cell>
        </row>
        <row r="512">
          <cell r="A512" t="str">
            <v>03.437</v>
          </cell>
          <cell r="B512" t="str">
            <v>Tudo de PVC rigido roscavel de 1'</v>
          </cell>
          <cell r="C512" t="str">
            <v>M</v>
          </cell>
          <cell r="D512">
            <v>2.0299999999999998</v>
          </cell>
        </row>
        <row r="513">
          <cell r="A513" t="str">
            <v>03.439</v>
          </cell>
          <cell r="B513" t="str">
            <v>Tudo de PVC rigido roscavel de 1 1/4'</v>
          </cell>
          <cell r="C513" t="str">
            <v>M</v>
          </cell>
          <cell r="D513">
            <v>2.94</v>
          </cell>
        </row>
        <row r="514">
          <cell r="A514" t="str">
            <v>03.441</v>
          </cell>
          <cell r="B514" t="str">
            <v>Tudo de PVC rigido roscavel de 1 1/2'</v>
          </cell>
          <cell r="C514" t="str">
            <v>M</v>
          </cell>
          <cell r="D514">
            <v>3.78</v>
          </cell>
        </row>
        <row r="515">
          <cell r="A515" t="str">
            <v>03.443</v>
          </cell>
          <cell r="B515" t="str">
            <v>Tudo de PVC rigido roscavel de 2'</v>
          </cell>
          <cell r="C515" t="str">
            <v>M</v>
          </cell>
          <cell r="D515">
            <v>4.83</v>
          </cell>
        </row>
        <row r="516">
          <cell r="A516" t="str">
            <v>03.445</v>
          </cell>
          <cell r="B516" t="str">
            <v>Tudo de PVC rigido roscavel de 2 1/2'</v>
          </cell>
          <cell r="C516" t="str">
            <v>M</v>
          </cell>
          <cell r="D516">
            <v>10</v>
          </cell>
        </row>
        <row r="517">
          <cell r="A517" t="str">
            <v>03.447</v>
          </cell>
          <cell r="B517" t="str">
            <v>Tudo de PVC rigido roscavel de 3</v>
          </cell>
          <cell r="C517" t="str">
            <v>M</v>
          </cell>
          <cell r="D517">
            <v>12.64</v>
          </cell>
        </row>
        <row r="518">
          <cell r="A518" t="str">
            <v>03.449</v>
          </cell>
          <cell r="B518" t="str">
            <v>Tudo de PVC rigido roscavel de 4</v>
          </cell>
          <cell r="C518" t="str">
            <v>M</v>
          </cell>
          <cell r="D518">
            <v>19.896999999999998</v>
          </cell>
        </row>
        <row r="519">
          <cell r="A519" t="str">
            <v>03.451</v>
          </cell>
          <cell r="B519" t="str">
            <v>Registro de gaveta bruto 20MM (3/4')</v>
          </cell>
          <cell r="C519" t="str">
            <v>und</v>
          </cell>
          <cell r="D519">
            <v>11.35</v>
          </cell>
        </row>
        <row r="520">
          <cell r="A520" t="str">
            <v>03.453</v>
          </cell>
          <cell r="B520" t="str">
            <v>Registro de gaveta bruto 25MM (1')</v>
          </cell>
          <cell r="C520" t="str">
            <v>und</v>
          </cell>
          <cell r="D520">
            <v>13.45</v>
          </cell>
        </row>
        <row r="521">
          <cell r="A521" t="str">
            <v>03.455</v>
          </cell>
          <cell r="B521" t="str">
            <v>Registro de gaveta cromado 20MM (3/4')</v>
          </cell>
          <cell r="C521" t="str">
            <v>und</v>
          </cell>
          <cell r="D521">
            <v>32.6</v>
          </cell>
        </row>
        <row r="522">
          <cell r="A522" t="str">
            <v>03.457</v>
          </cell>
          <cell r="B522" t="str">
            <v>Registro de gaveta cromado 25MM (1')</v>
          </cell>
          <cell r="C522" t="str">
            <v>und</v>
          </cell>
          <cell r="D522">
            <v>45</v>
          </cell>
        </row>
        <row r="523">
          <cell r="A523" t="str">
            <v>03.459</v>
          </cell>
          <cell r="B523" t="str">
            <v>Registro de gaveta cromado 32MM (1 1/4')</v>
          </cell>
          <cell r="C523" t="str">
            <v>und</v>
          </cell>
          <cell r="D523">
            <v>56</v>
          </cell>
        </row>
        <row r="524">
          <cell r="A524" t="str">
            <v>03.461</v>
          </cell>
          <cell r="B524" t="str">
            <v>Conjunto motor-bomba compl. De 1/4 hp</v>
          </cell>
          <cell r="C524" t="str">
            <v>und</v>
          </cell>
        </row>
        <row r="525">
          <cell r="A525" t="str">
            <v>03.463</v>
          </cell>
          <cell r="B525" t="str">
            <v>Torneira de boia em latão(boia plast) dn 20mm (3/4)</v>
          </cell>
          <cell r="C525" t="str">
            <v>und</v>
          </cell>
          <cell r="D525">
            <v>4.5</v>
          </cell>
        </row>
        <row r="526">
          <cell r="A526" t="str">
            <v>03.465</v>
          </cell>
          <cell r="B526" t="str">
            <v>Tubo PBV de PVC branco p/ esgoto D=40MM (1 1/2')</v>
          </cell>
          <cell r="C526" t="str">
            <v>M</v>
          </cell>
          <cell r="D526">
            <v>2.19</v>
          </cell>
        </row>
        <row r="527">
          <cell r="A527" t="str">
            <v>03.467</v>
          </cell>
          <cell r="B527" t="str">
            <v>Tubo PBV de PVC branco p/ esgoto D=50MM (2')</v>
          </cell>
          <cell r="C527" t="str">
            <v>M</v>
          </cell>
          <cell r="D527">
            <v>3.92</v>
          </cell>
        </row>
        <row r="528">
          <cell r="A528" t="str">
            <v>03.469</v>
          </cell>
          <cell r="B528" t="str">
            <v>Tubo PBV de PVC branco p/ esgoto D=75MM (3')</v>
          </cell>
          <cell r="C528" t="str">
            <v>M</v>
          </cell>
          <cell r="D528">
            <v>4.99</v>
          </cell>
        </row>
        <row r="529">
          <cell r="A529" t="str">
            <v>03.471</v>
          </cell>
          <cell r="B529" t="str">
            <v>Aço CA-25 CMD Bitola grossa 12,5 a 25mm (1/2 a 1")</v>
          </cell>
          <cell r="C529" t="str">
            <v>kg</v>
          </cell>
          <cell r="D529">
            <v>2.71</v>
          </cell>
        </row>
        <row r="530">
          <cell r="A530" t="str">
            <v>03.473</v>
          </cell>
          <cell r="B530" t="str">
            <v>Aço CA-50 CMD Bitola grossa 12,5 a 25mm (1/2 a 1")</v>
          </cell>
          <cell r="C530" t="str">
            <v>kg</v>
          </cell>
          <cell r="D530">
            <v>3</v>
          </cell>
        </row>
        <row r="531">
          <cell r="A531" t="str">
            <v>03.474</v>
          </cell>
          <cell r="B531" t="str">
            <v>Arenoso</v>
          </cell>
          <cell r="C531" t="str">
            <v>M3</v>
          </cell>
          <cell r="D531">
            <v>30</v>
          </cell>
        </row>
        <row r="532">
          <cell r="A532" t="str">
            <v>03.475</v>
          </cell>
          <cell r="B532" t="str">
            <v>Tijolo comum 5x10x15 cm Sergipe</v>
          </cell>
          <cell r="C532" t="str">
            <v>UND</v>
          </cell>
          <cell r="D532">
            <v>0.16</v>
          </cell>
        </row>
        <row r="533">
          <cell r="A533" t="str">
            <v>03.476</v>
          </cell>
          <cell r="B533" t="str">
            <v>Argamassa de cimento e areia  no traço 1:6</v>
          </cell>
          <cell r="C533" t="str">
            <v>M3</v>
          </cell>
        </row>
        <row r="534">
          <cell r="A534" t="str">
            <v>03.477</v>
          </cell>
          <cell r="B534" t="str">
            <v>Meio fio de concreto padrão DNER</v>
          </cell>
          <cell r="C534" t="str">
            <v>M</v>
          </cell>
          <cell r="D534">
            <v>10</v>
          </cell>
        </row>
        <row r="535">
          <cell r="A535" t="str">
            <v>03.478</v>
          </cell>
          <cell r="B535" t="str">
            <v>Concreto não estrutural 1;4;8</v>
          </cell>
          <cell r="C535" t="str">
            <v>M3</v>
          </cell>
        </row>
        <row r="536">
          <cell r="A536" t="str">
            <v>03.479</v>
          </cell>
          <cell r="B536" t="str">
            <v>Meio fio pré-moldado 1,00x0,25x0,075</v>
          </cell>
          <cell r="C536" t="str">
            <v>UND</v>
          </cell>
          <cell r="D536">
            <v>8.5</v>
          </cell>
        </row>
        <row r="537">
          <cell r="A537" t="str">
            <v>03.480</v>
          </cell>
          <cell r="B537" t="str">
            <v>Tubo de aço galvanizado C/COST. de 20mm (3/)</v>
          </cell>
          <cell r="C537" t="str">
            <v>M</v>
          </cell>
        </row>
        <row r="538">
          <cell r="A538" t="str">
            <v>03.481</v>
          </cell>
          <cell r="B538" t="str">
            <v>Tubo cerâmico  100mm (4')</v>
          </cell>
          <cell r="C538" t="str">
            <v>M</v>
          </cell>
        </row>
        <row r="539">
          <cell r="A539" t="str">
            <v>03.482</v>
          </cell>
          <cell r="B539" t="str">
            <v>Caixa d'agua de fibrocimento de 1000L</v>
          </cell>
          <cell r="C539" t="str">
            <v>und</v>
          </cell>
          <cell r="D539">
            <v>280</v>
          </cell>
        </row>
        <row r="540">
          <cell r="A540" t="str">
            <v>03.483</v>
          </cell>
          <cell r="B540" t="str">
            <v>Bacia  turca de louca</v>
          </cell>
          <cell r="C540" t="str">
            <v>und</v>
          </cell>
          <cell r="D540">
            <v>89</v>
          </cell>
        </row>
        <row r="541">
          <cell r="A541" t="str">
            <v>03.484</v>
          </cell>
          <cell r="B541" t="str">
            <v>Hidrometro  0 3/4' vazao 3m3/h</v>
          </cell>
          <cell r="C541" t="str">
            <v>und</v>
          </cell>
        </row>
        <row r="542">
          <cell r="A542" t="str">
            <v>03.485</v>
          </cell>
          <cell r="B542" t="str">
            <v>Poste de aco - 6mx4 1/2'</v>
          </cell>
          <cell r="C542" t="str">
            <v>und</v>
          </cell>
        </row>
        <row r="543">
          <cell r="A543" t="str">
            <v>03.486</v>
          </cell>
          <cell r="B543" t="str">
            <v>Caixa tipo 'J' 50x60x27cm</v>
          </cell>
          <cell r="C543" t="str">
            <v>und</v>
          </cell>
        </row>
        <row r="544">
          <cell r="A544" t="str">
            <v>03.487</v>
          </cell>
          <cell r="B544" t="str">
            <v>Tela soldada em aco CA-60 B</v>
          </cell>
          <cell r="C544" t="str">
            <v>kg</v>
          </cell>
        </row>
        <row r="545">
          <cell r="A545" t="str">
            <v>03.488</v>
          </cell>
          <cell r="B545" t="str">
            <v>Grade de disco</v>
          </cell>
          <cell r="C545" t="str">
            <v>h</v>
          </cell>
        </row>
        <row r="546">
          <cell r="A546" t="str">
            <v>03.489</v>
          </cell>
          <cell r="B546" t="str">
            <v>Polo compactador estatico - pot. 125 a 148h</v>
          </cell>
          <cell r="C546" t="str">
            <v>h</v>
          </cell>
        </row>
        <row r="547">
          <cell r="A547" t="str">
            <v>03.490</v>
          </cell>
          <cell r="B547" t="str">
            <v>Barrote agreste (7,5x7,5cm)</v>
          </cell>
          <cell r="C547" t="str">
            <v>M</v>
          </cell>
          <cell r="D547">
            <v>3.4</v>
          </cell>
        </row>
        <row r="548">
          <cell r="A548" t="str">
            <v>03.491</v>
          </cell>
          <cell r="B548" t="str">
            <v>Peça de madeira6x12</v>
          </cell>
          <cell r="C548" t="str">
            <v>M</v>
          </cell>
          <cell r="D548">
            <v>15</v>
          </cell>
        </row>
        <row r="549">
          <cell r="A549" t="str">
            <v>03.492</v>
          </cell>
          <cell r="B549" t="str">
            <v>Placa de obra (PMO) em chapa galvanizada</v>
          </cell>
          <cell r="C549" t="str">
            <v>M²</v>
          </cell>
          <cell r="D549">
            <v>200</v>
          </cell>
        </row>
        <row r="550">
          <cell r="A550" t="str">
            <v>03.493</v>
          </cell>
          <cell r="B550" t="str">
            <v>Prego (2 1 2x10)</v>
          </cell>
          <cell r="C550" t="str">
            <v>kg</v>
          </cell>
          <cell r="D550">
            <v>4.95</v>
          </cell>
        </row>
        <row r="551">
          <cell r="A551" t="str">
            <v>03.494</v>
          </cell>
          <cell r="B551" t="str">
            <v>Argamassa de cimento e areia  no traço 1:3</v>
          </cell>
          <cell r="C551" t="str">
            <v>M³</v>
          </cell>
        </row>
        <row r="552">
          <cell r="A552" t="str">
            <v>03.495</v>
          </cell>
          <cell r="B552" t="str">
            <v>Tabua agreste (2.5x30 cm)</v>
          </cell>
          <cell r="C552" t="str">
            <v>m2</v>
          </cell>
          <cell r="D552">
            <v>4.5</v>
          </cell>
        </row>
        <row r="553">
          <cell r="A553" t="str">
            <v>03.496</v>
          </cell>
          <cell r="B553" t="str">
            <v>Telha vogates</v>
          </cell>
          <cell r="C553" t="str">
            <v>m2</v>
          </cell>
        </row>
        <row r="554">
          <cell r="A554" t="str">
            <v>03.497</v>
          </cell>
          <cell r="B554" t="str">
            <v>Dobradiça cromada 3x3 com anel</v>
          </cell>
          <cell r="C554" t="str">
            <v>und</v>
          </cell>
          <cell r="D554">
            <v>4.2</v>
          </cell>
        </row>
        <row r="555">
          <cell r="A555" t="str">
            <v>03.498</v>
          </cell>
          <cell r="B555" t="str">
            <v>Ripão Agreste (2,5x7,5 cm)</v>
          </cell>
          <cell r="C555" t="str">
            <v>m</v>
          </cell>
        </row>
        <row r="556">
          <cell r="A556" t="str">
            <v>03.499</v>
          </cell>
          <cell r="B556" t="str">
            <v>Instalações eletricas para barração de obra</v>
          </cell>
          <cell r="C556" t="str">
            <v>VB</v>
          </cell>
        </row>
        <row r="557">
          <cell r="A557" t="str">
            <v>03.500</v>
          </cell>
          <cell r="B557" t="str">
            <v>Compensado resinado 10.00mm</v>
          </cell>
          <cell r="C557" t="str">
            <v>m2</v>
          </cell>
        </row>
        <row r="558">
          <cell r="A558" t="str">
            <v>03.501</v>
          </cell>
          <cell r="B558" t="str">
            <v>Transporte em caminhão basculante</v>
          </cell>
          <cell r="C558" t="str">
            <v>m3</v>
          </cell>
          <cell r="D558">
            <v>10</v>
          </cell>
        </row>
        <row r="559">
          <cell r="A559" t="str">
            <v>03.502</v>
          </cell>
          <cell r="B559" t="str">
            <v>Argamassa de cimento,areia e saibro 1:4:8</v>
          </cell>
          <cell r="C559" t="str">
            <v>m3</v>
          </cell>
        </row>
        <row r="560">
          <cell r="A560" t="str">
            <v>03.503</v>
          </cell>
          <cell r="B560" t="str">
            <v>Adaptador soldavel curto com bolsa e rosca 25x3/4''</v>
          </cell>
          <cell r="C560" t="str">
            <v>Pc</v>
          </cell>
          <cell r="D560">
            <v>0.5</v>
          </cell>
        </row>
        <row r="561">
          <cell r="A561" t="str">
            <v>03.504</v>
          </cell>
          <cell r="B561" t="str">
            <v>Joelho 90 soldavel  25</v>
          </cell>
          <cell r="C561" t="str">
            <v>PC</v>
          </cell>
          <cell r="D561">
            <v>0.35</v>
          </cell>
        </row>
        <row r="562">
          <cell r="A562" t="str">
            <v>03.505</v>
          </cell>
          <cell r="B562" t="str">
            <v>Luva soldavel com rosca 25x3/4''</v>
          </cell>
          <cell r="C562" t="str">
            <v>PC</v>
          </cell>
          <cell r="D562">
            <v>0.8</v>
          </cell>
        </row>
        <row r="563">
          <cell r="A563" t="str">
            <v>03.506</v>
          </cell>
          <cell r="B563" t="str">
            <v>Concreto Armado</v>
          </cell>
          <cell r="C563" t="str">
            <v>m3</v>
          </cell>
        </row>
        <row r="564">
          <cell r="A564" t="str">
            <v>03.507</v>
          </cell>
          <cell r="B564" t="str">
            <v>Alvenaria de 1 vez de tijolo maciço</v>
          </cell>
          <cell r="C564" t="str">
            <v>m2</v>
          </cell>
        </row>
        <row r="565">
          <cell r="A565" t="str">
            <v>03.508</v>
          </cell>
          <cell r="B565" t="str">
            <v>Chapisco com argamassa de cimento e areia no traço</v>
          </cell>
          <cell r="C565" t="str">
            <v>m2</v>
          </cell>
        </row>
        <row r="566">
          <cell r="A566" t="str">
            <v>03.509</v>
          </cell>
          <cell r="B566" t="str">
            <v xml:space="preserve">Poste reto com 4 M de altura por 3" modelo MPD-700 </v>
          </cell>
          <cell r="C566" t="str">
            <v>UND</v>
          </cell>
          <cell r="D566">
            <v>460</v>
          </cell>
        </row>
        <row r="567">
          <cell r="A567" t="str">
            <v>03.510</v>
          </cell>
          <cell r="B567" t="str">
            <v xml:space="preserve">Poste reto com 3,10 M de altura por 3" modelo MPD-700 </v>
          </cell>
          <cell r="C567" t="str">
            <v>UND</v>
          </cell>
          <cell r="D567">
            <v>370</v>
          </cell>
        </row>
        <row r="568">
          <cell r="A568" t="str">
            <v>03.511</v>
          </cell>
          <cell r="B568" t="str">
            <v>Poste reto com 4 M de altura por 3" com cruzeta MPD-700/C2</v>
          </cell>
          <cell r="C568" t="str">
            <v>UND</v>
          </cell>
          <cell r="D568">
            <v>526</v>
          </cell>
        </row>
        <row r="569">
          <cell r="A569" t="str">
            <v>03.512</v>
          </cell>
          <cell r="B569" t="str">
            <v>Poste reto de concreto armado modelo14/200</v>
          </cell>
          <cell r="C569" t="str">
            <v>UND</v>
          </cell>
          <cell r="D569">
            <v>1170</v>
          </cell>
        </row>
        <row r="570">
          <cell r="A570" t="str">
            <v>03.513</v>
          </cell>
          <cell r="B570" t="str">
            <v>Braço curvo simples modelo condo/S</v>
          </cell>
          <cell r="C570" t="str">
            <v>UND</v>
          </cell>
          <cell r="D570">
            <v>353</v>
          </cell>
        </row>
        <row r="571">
          <cell r="A571" t="str">
            <v>03.514</v>
          </cell>
          <cell r="B571" t="str">
            <v>Braço curvo duplo modelo condor/D</v>
          </cell>
          <cell r="C571" t="str">
            <v>UND</v>
          </cell>
          <cell r="D571">
            <v>706</v>
          </cell>
        </row>
        <row r="572">
          <cell r="A572" t="str">
            <v>03.515</v>
          </cell>
          <cell r="B572" t="str">
            <v>Luminária decorativa com difusor em policabornato modelo Ampla</v>
          </cell>
          <cell r="C572" t="str">
            <v>UND</v>
          </cell>
          <cell r="D572">
            <v>330</v>
          </cell>
        </row>
        <row r="573">
          <cell r="A573" t="str">
            <v>03.516</v>
          </cell>
          <cell r="B573" t="str">
            <v>Luminária tipo pétala confeccionada em aluminio modelo M-400</v>
          </cell>
          <cell r="C573" t="str">
            <v>UND</v>
          </cell>
          <cell r="D573">
            <v>380</v>
          </cell>
        </row>
        <row r="574">
          <cell r="A574" t="str">
            <v>03.517</v>
          </cell>
          <cell r="B574" t="str">
            <v>Projetor circula modelo POWER-SPOT III</v>
          </cell>
          <cell r="C574" t="str">
            <v>UND</v>
          </cell>
          <cell r="D574">
            <v>700</v>
          </cell>
        </row>
        <row r="575">
          <cell r="A575" t="str">
            <v>03.518</v>
          </cell>
          <cell r="B575" t="str">
            <v>Lâmpada vapor sódio de 400W tubular 2000K ref.LU400/t/40</v>
          </cell>
          <cell r="C575" t="str">
            <v>UND</v>
          </cell>
          <cell r="D575">
            <v>45.47</v>
          </cell>
        </row>
        <row r="576">
          <cell r="A576" t="str">
            <v>03.519</v>
          </cell>
          <cell r="B576" t="str">
            <v>Reator vapor sódio de 400W INT.AF REF. RVSI-400/62AFP</v>
          </cell>
          <cell r="C576" t="str">
            <v>UND</v>
          </cell>
          <cell r="D576">
            <v>68.25</v>
          </cell>
        </row>
        <row r="577">
          <cell r="A577" t="str">
            <v>03.520</v>
          </cell>
          <cell r="B577" t="str">
            <v>Lâmpada vapor metálica de 70W INT. HCI-T 3000K</v>
          </cell>
          <cell r="C577" t="str">
            <v>UND</v>
          </cell>
          <cell r="D577">
            <v>175</v>
          </cell>
        </row>
        <row r="578">
          <cell r="A578" t="str">
            <v>03.521</v>
          </cell>
          <cell r="B578" t="str">
            <v>Reator vapor metálico de 70W INT. AF REF. MAI-70/62 Vp4000</v>
          </cell>
          <cell r="C578" t="str">
            <v>UND</v>
          </cell>
          <cell r="D578">
            <v>28</v>
          </cell>
        </row>
        <row r="579">
          <cell r="A579" t="str">
            <v>03.522</v>
          </cell>
          <cell r="B579" t="str">
            <v>Lâmpada vapor metálico de 400W IIQI-T 5200K</v>
          </cell>
          <cell r="C579" t="str">
            <v>UND</v>
          </cell>
          <cell r="D579">
            <v>86</v>
          </cell>
        </row>
        <row r="580">
          <cell r="A580" t="str">
            <v>03.523</v>
          </cell>
          <cell r="B580" t="str">
            <v>Reator vapor metálico de 400W INT. AF REF. MAI-400/62 Vp4500</v>
          </cell>
          <cell r="C580" t="str">
            <v>UND</v>
          </cell>
          <cell r="D580">
            <v>68.25</v>
          </cell>
        </row>
        <row r="581">
          <cell r="A581" t="str">
            <v>03.524</v>
          </cell>
          <cell r="B581" t="str">
            <v>Lâmpada vapor metálica de 1000W REF. MVR1000/C/U/40</v>
          </cell>
          <cell r="C581" t="str">
            <v>UND</v>
          </cell>
          <cell r="D581">
            <v>460</v>
          </cell>
        </row>
        <row r="582">
          <cell r="A582" t="str">
            <v>03.525</v>
          </cell>
          <cell r="B582" t="str">
            <v>Reator vapor metálico de 1000W  INT. AF</v>
          </cell>
          <cell r="C582" t="str">
            <v>UND</v>
          </cell>
          <cell r="D582">
            <v>260</v>
          </cell>
        </row>
        <row r="583">
          <cell r="A583" t="str">
            <v>03.526</v>
          </cell>
          <cell r="B583" t="str">
            <v>Cabo sitenax 1KV 6mm2</v>
          </cell>
          <cell r="C583" t="str">
            <v>m</v>
          </cell>
          <cell r="D583">
            <v>1.85</v>
          </cell>
        </row>
        <row r="584">
          <cell r="A584" t="str">
            <v>03.527</v>
          </cell>
          <cell r="B584" t="str">
            <v>Cabo sitenax 1KV 10mm2</v>
          </cell>
          <cell r="C584" t="str">
            <v>m</v>
          </cell>
          <cell r="D584">
            <v>0.97</v>
          </cell>
        </row>
        <row r="585">
          <cell r="A585" t="str">
            <v>03.528</v>
          </cell>
          <cell r="B585" t="str">
            <v>Caixa de passagens pré moldada em concreto armado nas dimensões de 0,20x0,20x0,20</v>
          </cell>
          <cell r="C585" t="str">
            <v>UND</v>
          </cell>
        </row>
        <row r="586">
          <cell r="A586" t="str">
            <v>03.529</v>
          </cell>
          <cell r="B586" t="str">
            <v>Projetor retangular modelo MLE-504 para lâmpada de 400w</v>
          </cell>
          <cell r="C586" t="str">
            <v>UND</v>
          </cell>
          <cell r="D586">
            <v>130</v>
          </cell>
        </row>
        <row r="587">
          <cell r="A587" t="str">
            <v>03.530</v>
          </cell>
          <cell r="B587" t="str">
            <v xml:space="preserve">Lajota tátil 30x30 </v>
          </cell>
          <cell r="C587" t="str">
            <v>m2</v>
          </cell>
          <cell r="D587">
            <v>7</v>
          </cell>
        </row>
        <row r="588">
          <cell r="A588" t="str">
            <v>03.531</v>
          </cell>
          <cell r="B588" t="str">
            <v>Pre moldado 0,075x0,10x1,0</v>
          </cell>
          <cell r="C588" t="str">
            <v>m</v>
          </cell>
          <cell r="D588">
            <v>7.5</v>
          </cell>
        </row>
        <row r="589">
          <cell r="A589" t="str">
            <v>03.532</v>
          </cell>
          <cell r="B589" t="str">
            <v>Mesa de jogos pre moldados</v>
          </cell>
          <cell r="C589" t="str">
            <v>UND</v>
          </cell>
        </row>
        <row r="590">
          <cell r="A590" t="str">
            <v>03.533</v>
          </cell>
          <cell r="B590" t="str">
            <v>Bancos Venezianos</v>
          </cell>
          <cell r="C590" t="str">
            <v>UND</v>
          </cell>
          <cell r="D590">
            <v>380</v>
          </cell>
        </row>
        <row r="591">
          <cell r="A591" t="str">
            <v>03.534</v>
          </cell>
          <cell r="B591" t="str">
            <v>Lixeira</v>
          </cell>
          <cell r="C591" t="str">
            <v>UND</v>
          </cell>
        </row>
        <row r="592">
          <cell r="A592" t="str">
            <v>03.535</v>
          </cell>
          <cell r="B592" t="str">
            <v>Tubo de ferro D=150mm</v>
          </cell>
          <cell r="C592" t="str">
            <v>m</v>
          </cell>
        </row>
        <row r="593">
          <cell r="A593" t="str">
            <v>03.536</v>
          </cell>
          <cell r="B593" t="str">
            <v>Prancha pré moldada</v>
          </cell>
          <cell r="C593" t="str">
            <v>UND</v>
          </cell>
          <cell r="D593">
            <v>75</v>
          </cell>
        </row>
        <row r="594">
          <cell r="A594" t="str">
            <v>03.537</v>
          </cell>
          <cell r="B594" t="str">
            <v>Tubo de ferro D=2"</v>
          </cell>
          <cell r="C594" t="str">
            <v>m</v>
          </cell>
          <cell r="D594">
            <v>7.77</v>
          </cell>
        </row>
        <row r="595">
          <cell r="A595" t="str">
            <v>03.538</v>
          </cell>
          <cell r="B595" t="str">
            <v>Tubo de ferro D=1"</v>
          </cell>
          <cell r="C595" t="str">
            <v>m</v>
          </cell>
          <cell r="D595">
            <v>4.09</v>
          </cell>
        </row>
        <row r="596">
          <cell r="A596" t="str">
            <v>03.539</v>
          </cell>
          <cell r="B596" t="str">
            <v>Tubo de ferro D=4"</v>
          </cell>
          <cell r="C596" t="str">
            <v>m</v>
          </cell>
          <cell r="D596">
            <v>16.38</v>
          </cell>
        </row>
        <row r="597">
          <cell r="A597" t="str">
            <v>03.540</v>
          </cell>
          <cell r="B597" t="str">
            <v>Árvore ornamental palmeira imperial (Roystonea oleraceae)</v>
          </cell>
          <cell r="C597" t="str">
            <v>und</v>
          </cell>
          <cell r="D597">
            <v>40</v>
          </cell>
        </row>
        <row r="598">
          <cell r="A598" t="str">
            <v>03.541</v>
          </cell>
          <cell r="B598" t="str">
            <v>Árvore ornamental amendoeira (Terminalia catappa)</v>
          </cell>
          <cell r="C598" t="str">
            <v>und</v>
          </cell>
          <cell r="D598">
            <v>30</v>
          </cell>
        </row>
        <row r="599">
          <cell r="A599" t="str">
            <v>03.542</v>
          </cell>
          <cell r="B599" t="str">
            <v>Árvore ornamental palmeira latania - lequinho (Pritchardia pacífica)</v>
          </cell>
          <cell r="C599" t="str">
            <v>und</v>
          </cell>
          <cell r="D599">
            <v>120</v>
          </cell>
        </row>
        <row r="600">
          <cell r="A600" t="str">
            <v>03.543</v>
          </cell>
          <cell r="B600" t="str">
            <v>Árvore ornamental acácia mimosa (Pithecolombium dulce)</v>
          </cell>
          <cell r="C600" t="str">
            <v>und</v>
          </cell>
          <cell r="D600">
            <v>3</v>
          </cell>
        </row>
        <row r="601">
          <cell r="A601" t="str">
            <v>03.544</v>
          </cell>
          <cell r="B601" t="str">
            <v>Árvore ornamental acácia olho de pombo (Abrus precotórius)</v>
          </cell>
          <cell r="C601" t="str">
            <v>und</v>
          </cell>
          <cell r="D601">
            <v>3</v>
          </cell>
        </row>
        <row r="602">
          <cell r="A602" t="str">
            <v>03.545</v>
          </cell>
          <cell r="B602" t="str">
            <v>Árvore ornamental coqueiro (Cocus nucifera)</v>
          </cell>
          <cell r="C602" t="str">
            <v>und</v>
          </cell>
          <cell r="D602">
            <v>40</v>
          </cell>
        </row>
        <row r="603">
          <cell r="A603" t="str">
            <v>03.546</v>
          </cell>
          <cell r="B603" t="str">
            <v>Árvore ornamental gameleira (Ficus ssp)</v>
          </cell>
          <cell r="C603" t="str">
            <v>und</v>
          </cell>
          <cell r="D603">
            <v>29</v>
          </cell>
        </row>
        <row r="604">
          <cell r="A604" t="str">
            <v>03.547</v>
          </cell>
          <cell r="B604" t="str">
            <v>Árvore ornamental palmeira sabal (Sabal causiarium)</v>
          </cell>
          <cell r="C604" t="str">
            <v>und</v>
          </cell>
          <cell r="D604">
            <v>31</v>
          </cell>
        </row>
        <row r="605">
          <cell r="A605" t="str">
            <v>03.548</v>
          </cell>
          <cell r="B605" t="str">
            <v>Árvore ornamental palmeira dendê (Elaeis guinensis)</v>
          </cell>
          <cell r="C605" t="str">
            <v>und</v>
          </cell>
          <cell r="D605">
            <v>29.9</v>
          </cell>
        </row>
        <row r="606">
          <cell r="A606" t="str">
            <v>03.549</v>
          </cell>
          <cell r="B606" t="str">
            <v>Árvore ornamental  brasileirinho (Erythrina picta)</v>
          </cell>
          <cell r="C606" t="str">
            <v>und</v>
          </cell>
          <cell r="D606">
            <v>28</v>
          </cell>
        </row>
        <row r="607">
          <cell r="A607" t="str">
            <v>03.550</v>
          </cell>
          <cell r="B607" t="str">
            <v>Árvore ornamental acácia seamea (Cássia seamea)</v>
          </cell>
          <cell r="C607" t="str">
            <v>und</v>
          </cell>
          <cell r="D607">
            <v>3</v>
          </cell>
        </row>
        <row r="608">
          <cell r="A608" t="str">
            <v>03.551</v>
          </cell>
          <cell r="B608" t="str">
            <v>Árvore ornamental ficus (Ficus retusa)</v>
          </cell>
          <cell r="C608" t="str">
            <v>und</v>
          </cell>
          <cell r="D608">
            <v>8</v>
          </cell>
        </row>
        <row r="609">
          <cell r="A609" t="str">
            <v>03.552</v>
          </cell>
          <cell r="B609" t="str">
            <v>Estaca pre-moldada</v>
          </cell>
          <cell r="C609" t="str">
            <v>und</v>
          </cell>
          <cell r="D609">
            <v>8.5</v>
          </cell>
        </row>
        <row r="610">
          <cell r="A610" t="str">
            <v>03.553</v>
          </cell>
          <cell r="B610" t="str">
            <v>Tapete grama esmeralda</v>
          </cell>
          <cell r="C610" t="str">
            <v>m2</v>
          </cell>
          <cell r="D610">
            <v>6</v>
          </cell>
        </row>
        <row r="611">
          <cell r="A611" t="str">
            <v>03.554</v>
          </cell>
          <cell r="B611" t="str">
            <v>Bloco de concreto intertravado 8 cm</v>
          </cell>
          <cell r="C611" t="str">
            <v>m2</v>
          </cell>
          <cell r="D611">
            <v>19</v>
          </cell>
        </row>
        <row r="612">
          <cell r="A612" t="str">
            <v>03.555</v>
          </cell>
          <cell r="B612" t="str">
            <v>Capacitador de placa a diesel</v>
          </cell>
          <cell r="C612" t="str">
            <v>h</v>
          </cell>
        </row>
        <row r="613">
          <cell r="A613" t="str">
            <v>03.556</v>
          </cell>
          <cell r="B613" t="str">
            <v>Relé foto eletrico pial 64246</v>
          </cell>
          <cell r="C613" t="str">
            <v>UN</v>
          </cell>
          <cell r="D613">
            <v>80</v>
          </cell>
        </row>
        <row r="614">
          <cell r="A614" t="str">
            <v>03.557</v>
          </cell>
          <cell r="B614" t="str">
            <v>Relé foto eletrico linsa FL-02/NA</v>
          </cell>
          <cell r="C614" t="str">
            <v>UN</v>
          </cell>
          <cell r="D614">
            <v>19</v>
          </cell>
        </row>
        <row r="615">
          <cell r="A615" t="str">
            <v>03.558</v>
          </cell>
          <cell r="B615" t="str">
            <v>Eletroduto 2" 3/4 - 1,41m</v>
          </cell>
          <cell r="C615" t="str">
            <v>m</v>
          </cell>
        </row>
        <row r="616">
          <cell r="A616" t="str">
            <v>03.559</v>
          </cell>
          <cell r="B616" t="str">
            <v>Árvore ornamental palmeira leque (Livistona chinensis)</v>
          </cell>
          <cell r="C616" t="str">
            <v>und</v>
          </cell>
          <cell r="D616">
            <v>80</v>
          </cell>
        </row>
        <row r="617">
          <cell r="A617" t="str">
            <v>03.560</v>
          </cell>
          <cell r="B617" t="str">
            <v>Grelha em tubo de ferro 1/2 "espaçados de eixo a eixo 13cm"</v>
          </cell>
          <cell r="C617" t="str">
            <v>m</v>
          </cell>
          <cell r="D617">
            <v>15</v>
          </cell>
        </row>
        <row r="618">
          <cell r="A618" t="str">
            <v>03.561</v>
          </cell>
          <cell r="B618" t="str">
            <v>Calha pré moldada = 50cm</v>
          </cell>
          <cell r="C618" t="str">
            <v>m</v>
          </cell>
          <cell r="D618">
            <v>15</v>
          </cell>
        </row>
        <row r="619">
          <cell r="A619" t="str">
            <v>03.562</v>
          </cell>
          <cell r="B619" t="str">
            <v>Varão de ferro de 5/8</v>
          </cell>
          <cell r="C619" t="str">
            <v>m</v>
          </cell>
          <cell r="D619">
            <v>4.74</v>
          </cell>
        </row>
        <row r="620">
          <cell r="A620" t="str">
            <v>03.563</v>
          </cell>
          <cell r="B620" t="str">
            <v>Barra chata 11/2x1/4</v>
          </cell>
          <cell r="C620" t="str">
            <v>m</v>
          </cell>
          <cell r="D620">
            <v>5.26</v>
          </cell>
        </row>
        <row r="621">
          <cell r="A621" t="str">
            <v>03.564</v>
          </cell>
          <cell r="B621" t="str">
            <v>Cantoneira em L de 2"</v>
          </cell>
          <cell r="C621" t="str">
            <v>m</v>
          </cell>
          <cell r="D621">
            <v>6.92</v>
          </cell>
        </row>
        <row r="622">
          <cell r="A622" t="str">
            <v>03.565</v>
          </cell>
          <cell r="B622" t="str">
            <v>Árvore ornamental Palmeira Macaíba (Acrocomia intumescens)</v>
          </cell>
          <cell r="C622" t="str">
            <v>und</v>
          </cell>
          <cell r="D622">
            <v>100</v>
          </cell>
        </row>
        <row r="623">
          <cell r="A623" t="str">
            <v>03.566</v>
          </cell>
          <cell r="B623" t="str">
            <v>Árvore ornamental Palmeira Areca (Chrysalidocarpus lutescens)</v>
          </cell>
          <cell r="C623" t="str">
            <v>und</v>
          </cell>
          <cell r="D623">
            <v>50</v>
          </cell>
        </row>
        <row r="624">
          <cell r="A624" t="str">
            <v>03.567</v>
          </cell>
          <cell r="B624" t="str">
            <v>Árvore ornamental Palmeira Cica (Cicas circinalis)</v>
          </cell>
          <cell r="C624" t="str">
            <v>und</v>
          </cell>
          <cell r="D624">
            <v>30</v>
          </cell>
        </row>
        <row r="625">
          <cell r="A625" t="str">
            <v>03.568</v>
          </cell>
          <cell r="B625" t="str">
            <v>Árvore ornamental Trapiá (Crataeva tapia)</v>
          </cell>
          <cell r="C625" t="str">
            <v>und</v>
          </cell>
          <cell r="D625">
            <v>40</v>
          </cell>
        </row>
        <row r="626">
          <cell r="A626" t="str">
            <v>03.569</v>
          </cell>
          <cell r="B626" t="str">
            <v>Árvore ornamental Carolina (Parquira aquática)</v>
          </cell>
          <cell r="C626" t="str">
            <v>und</v>
          </cell>
          <cell r="D626">
            <v>40</v>
          </cell>
        </row>
        <row r="627">
          <cell r="A627" t="str">
            <v>03.570</v>
          </cell>
          <cell r="B627" t="str">
            <v>Árvore ornamental Pau d' Arco (Tabebuia araliacea)</v>
          </cell>
          <cell r="C627" t="str">
            <v>und</v>
          </cell>
          <cell r="D627">
            <v>8</v>
          </cell>
        </row>
        <row r="628">
          <cell r="A628" t="str">
            <v>03.571</v>
          </cell>
          <cell r="B628" t="str">
            <v>Árvore ornamental Oiti (Licania tomentosa)</v>
          </cell>
          <cell r="C628" t="str">
            <v>und</v>
          </cell>
          <cell r="D628">
            <v>12</v>
          </cell>
        </row>
        <row r="629">
          <cell r="A629" t="str">
            <v>03.572</v>
          </cell>
          <cell r="B629" t="str">
            <v>Brita 0</v>
          </cell>
          <cell r="C629" t="str">
            <v>und</v>
          </cell>
          <cell r="D629">
            <v>40</v>
          </cell>
        </row>
        <row r="630">
          <cell r="A630" t="str">
            <v>03.573</v>
          </cell>
          <cell r="B630" t="str">
            <v>Filler para concreto asfáltico</v>
          </cell>
          <cell r="C630" t="str">
            <v>kg</v>
          </cell>
          <cell r="D630">
            <v>0.15</v>
          </cell>
        </row>
        <row r="631">
          <cell r="A631" t="str">
            <v>03.574</v>
          </cell>
          <cell r="B631" t="str">
            <v>Cimento asfaltico</v>
          </cell>
          <cell r="C631" t="str">
            <v>t</v>
          </cell>
          <cell r="D631">
            <v>1167.4000000000001</v>
          </cell>
        </row>
        <row r="632">
          <cell r="A632" t="str">
            <v>03.575</v>
          </cell>
          <cell r="B632" t="str">
            <v>Óleo combustivel</v>
          </cell>
          <cell r="C632" t="str">
            <v>t</v>
          </cell>
          <cell r="D632">
            <v>1070</v>
          </cell>
        </row>
        <row r="633">
          <cell r="A633" t="str">
            <v>03.576</v>
          </cell>
          <cell r="B633" t="str">
            <v>Material de jazida para aterro com cbr&gt;10</v>
          </cell>
          <cell r="C633" t="str">
            <v>M3</v>
          </cell>
          <cell r="D633">
            <v>14.15</v>
          </cell>
        </row>
        <row r="634">
          <cell r="A634" t="str">
            <v>03.577</v>
          </cell>
          <cell r="B634" t="str">
            <v>Material de jazida para sub-base com cbr&gt;20</v>
          </cell>
          <cell r="C634" t="str">
            <v>M3</v>
          </cell>
          <cell r="D634">
            <v>14.15</v>
          </cell>
        </row>
        <row r="635">
          <cell r="A635" t="str">
            <v>03.578</v>
          </cell>
          <cell r="B635" t="str">
            <v>Viga pré moldada (0,27x2,30x0,50)</v>
          </cell>
          <cell r="C635" t="str">
            <v>und</v>
          </cell>
          <cell r="D635">
            <v>45</v>
          </cell>
        </row>
        <row r="636">
          <cell r="A636" t="str">
            <v>03.579</v>
          </cell>
          <cell r="B636" t="str">
            <v>Viga pré moldada (0,15x1,13x0,50)</v>
          </cell>
          <cell r="C636" t="str">
            <v>und</v>
          </cell>
          <cell r="D636">
            <v>40</v>
          </cell>
        </row>
        <row r="637">
          <cell r="A637" t="str">
            <v>03.580</v>
          </cell>
          <cell r="B637" t="str">
            <v>Viga pré moldada (0,20x2,60x0,50)</v>
          </cell>
          <cell r="C637" t="str">
            <v>und</v>
          </cell>
          <cell r="D637">
            <v>43.5</v>
          </cell>
        </row>
        <row r="638">
          <cell r="A638" t="str">
            <v>03.581</v>
          </cell>
          <cell r="B638" t="str">
            <v>Balaustre pré moldado</v>
          </cell>
          <cell r="C638" t="str">
            <v>und</v>
          </cell>
          <cell r="D638">
            <v>35</v>
          </cell>
        </row>
        <row r="639">
          <cell r="A639" t="str">
            <v>03.582</v>
          </cell>
          <cell r="B639" t="str">
            <v>Placa de inauguração</v>
          </cell>
          <cell r="C639" t="str">
            <v>und</v>
          </cell>
          <cell r="D639">
            <v>360</v>
          </cell>
        </row>
        <row r="640">
          <cell r="A640" t="str">
            <v>03.583</v>
          </cell>
          <cell r="B640" t="str">
            <v>Árvore ornamental macaiba (Acrocomia intumescens)</v>
          </cell>
          <cell r="C640" t="str">
            <v>und</v>
          </cell>
          <cell r="D640">
            <v>100</v>
          </cell>
        </row>
        <row r="641">
          <cell r="A641" t="str">
            <v>03.584</v>
          </cell>
          <cell r="B641" t="str">
            <v>Tubo de concreto simples D=800mm</v>
          </cell>
          <cell r="C641" t="str">
            <v>m</v>
          </cell>
          <cell r="D641">
            <v>75</v>
          </cell>
        </row>
        <row r="642">
          <cell r="A642" t="str">
            <v>03.585</v>
          </cell>
          <cell r="B642" t="str">
            <v>Bancos pré-moldados</v>
          </cell>
          <cell r="C642" t="str">
            <v>und</v>
          </cell>
          <cell r="D642">
            <v>220</v>
          </cell>
        </row>
        <row r="643">
          <cell r="A643" t="str">
            <v>03.586</v>
          </cell>
          <cell r="B643" t="str">
            <v>Chapim de banco pré-moldado</v>
          </cell>
          <cell r="C643" t="str">
            <v>m</v>
          </cell>
          <cell r="D643">
            <v>38</v>
          </cell>
        </row>
        <row r="644">
          <cell r="A644" t="str">
            <v>03.587</v>
          </cell>
          <cell r="B644" t="str">
            <v>Placa em concretopré-moldado ( 0,50 X 0,12 X 1,80 )</v>
          </cell>
          <cell r="C644" t="str">
            <v>und</v>
          </cell>
          <cell r="D644">
            <v>59</v>
          </cell>
        </row>
        <row r="645">
          <cell r="A645" t="str">
            <v>03.588</v>
          </cell>
          <cell r="B645" t="str">
            <v>Tubo de ferro D=1 1/2"</v>
          </cell>
          <cell r="C645" t="str">
            <v>m</v>
          </cell>
          <cell r="D645">
            <v>5.93</v>
          </cell>
        </row>
        <row r="646">
          <cell r="A646" t="str">
            <v>03.589</v>
          </cell>
          <cell r="B646" t="str">
            <v>Calha pré moldada = 60cmx1,00m</v>
          </cell>
          <cell r="C646" t="str">
            <v>m</v>
          </cell>
          <cell r="D646">
            <v>380</v>
          </cell>
        </row>
        <row r="649">
          <cell r="B649" t="str">
            <v xml:space="preserve">SERVIÇOS </v>
          </cell>
        </row>
        <row r="650">
          <cell r="A650" t="str">
            <v>04.001</v>
          </cell>
          <cell r="B650" t="str">
            <v>Concreto simples estrutural</v>
          </cell>
          <cell r="C650" t="str">
            <v>m3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 completo"/>
      <sheetName val="Orcamento"/>
      <sheetName val="Plan1"/>
      <sheetName val="Plan2"/>
      <sheetName val="Plan3"/>
    </sheetNames>
    <sheetDataSet>
      <sheetData sheetId="0" refreshError="1"/>
      <sheetData sheetId="1">
        <row r="7">
          <cell r="B7" t="str">
            <v>Código da Composição Custo Unit.</v>
          </cell>
          <cell r="C7" t="str">
            <v>DISCRIMINAÇÃO</v>
          </cell>
        </row>
        <row r="9">
          <cell r="B9">
            <v>184333</v>
          </cell>
          <cell r="C9" t="str">
            <v xml:space="preserve">Saboneteira de louça branca ou em cores, 15x15 cm com alça </v>
          </cell>
        </row>
        <row r="10">
          <cell r="B10">
            <v>184337</v>
          </cell>
          <cell r="C10" t="str">
            <v xml:space="preserve">Porta-papel de louça branca </v>
          </cell>
        </row>
        <row r="11">
          <cell r="B11" t="str">
            <v>020404</v>
          </cell>
          <cell r="C11" t="str">
            <v xml:space="preserve">Abrigo provisório para alojamento e deposito de materiais e ferramentas </v>
          </cell>
        </row>
        <row r="12">
          <cell r="B12" t="str">
            <v>050404</v>
          </cell>
          <cell r="C12" t="str">
            <v xml:space="preserve">Armadura de aço ca-50 grossa d=12,5 a 25mm (1/2'' a 1'') </v>
          </cell>
        </row>
        <row r="13">
          <cell r="B13" t="str">
            <v>020126</v>
          </cell>
          <cell r="C13" t="str">
            <v xml:space="preserve">Remoção de porta ou janela inclusive batente </v>
          </cell>
        </row>
        <row r="14">
          <cell r="B14" t="str">
            <v>PENT06</v>
          </cell>
          <cell r="C14" t="str">
            <v>Fornecimento e assentamento de placa da obra (pmo), conforme caderno de especificação</v>
          </cell>
        </row>
        <row r="15">
          <cell r="B15" t="str">
            <v>184305</v>
          </cell>
          <cell r="C15" t="str">
            <v xml:space="preserve">Bacia de louca branca.c/caixa acoplada </v>
          </cell>
        </row>
        <row r="16">
          <cell r="B16" t="str">
            <v>MEL18</v>
          </cell>
          <cell r="C16" t="str">
            <v xml:space="preserve">Ducha cromada manual </v>
          </cell>
        </row>
        <row r="17">
          <cell r="B17" t="str">
            <v>MEL01</v>
          </cell>
          <cell r="C17" t="str">
            <v xml:space="preserve">Demolição de cobertura com telha ceramica </v>
          </cell>
        </row>
        <row r="18">
          <cell r="B18" t="str">
            <v>180786</v>
          </cell>
          <cell r="C18" t="str">
            <v xml:space="preserve">Luva de redução soldavel de pvc marrom d=32x25 mm </v>
          </cell>
        </row>
        <row r="19">
          <cell r="B19" t="str">
            <v>180767</v>
          </cell>
          <cell r="C19" t="str">
            <v xml:space="preserve">Te 90 redução soldavel de pvc marrom d=32 x 25 mm </v>
          </cell>
        </row>
        <row r="20">
          <cell r="B20" t="str">
            <v>180758</v>
          </cell>
          <cell r="C20" t="str">
            <v xml:space="preserve">Te 90 soldavel de pvc marrom d=25 mm </v>
          </cell>
        </row>
        <row r="21">
          <cell r="B21" t="str">
            <v>180738</v>
          </cell>
          <cell r="C21" t="str">
            <v xml:space="preserve">Joelho 90 soldavel de pvc marrom d=25 mm </v>
          </cell>
        </row>
        <row r="22">
          <cell r="B22" t="str">
            <v>TONINHO 01</v>
          </cell>
          <cell r="C22" t="str">
            <v xml:space="preserve">Caixa de gordura em alvenaria 1 tijolo comum macico </v>
          </cell>
        </row>
        <row r="23">
          <cell r="B23" t="str">
            <v>181112</v>
          </cell>
          <cell r="C23" t="str">
            <v xml:space="preserve">Registro de gaveta c/canopla cromada  d=25mm (1') </v>
          </cell>
        </row>
        <row r="24">
          <cell r="B24" t="str">
            <v>180703</v>
          </cell>
          <cell r="C24" t="str">
            <v>Tubo soldavel de pvc marrom d=32 mm</v>
          </cell>
        </row>
        <row r="25">
          <cell r="B25" t="str">
            <v>180702</v>
          </cell>
          <cell r="C25" t="str">
            <v xml:space="preserve">Tubo soldavel de pvc marrom d=25 mm </v>
          </cell>
        </row>
        <row r="26">
          <cell r="B26" t="str">
            <v>180207</v>
          </cell>
          <cell r="C26" t="str">
            <v>Enchimento de rasgo em alvenaria com argamassa mista  traco1:4 para tubulação d=15mm(1/2) a 25 mm (1'')</v>
          </cell>
        </row>
        <row r="27">
          <cell r="B27" t="str">
            <v>180208</v>
          </cell>
          <cell r="C27" t="str">
            <v>Enchimento de rasgo em alvenaria com argamassa mista  traco1:4 para tubulação d=32mm(1 1/4) a 50 mm (2'')</v>
          </cell>
        </row>
        <row r="28">
          <cell r="B28" t="str">
            <v>180202</v>
          </cell>
          <cell r="C28" t="str">
            <v>Rasgo em alvenaria para passagem de tubulação d=32mm (1 1/4) a 50mm (2'')</v>
          </cell>
        </row>
        <row r="29">
          <cell r="B29" t="str">
            <v>180201</v>
          </cell>
          <cell r="C29" t="str">
            <v xml:space="preserve">Rasgo em alvenaria para passagem de tubulação d=15mm (1/2) a 25mm (1'') </v>
          </cell>
        </row>
        <row r="30">
          <cell r="B30" t="str">
            <v>MEL30</v>
          </cell>
          <cell r="C30" t="str">
            <v>Placas de concreto armado pré-moldado nas dimensões 1,50x0,63x0,06 m inclusive assentamento</v>
          </cell>
        </row>
        <row r="31">
          <cell r="B31" t="str">
            <v>MEL29</v>
          </cell>
          <cell r="C31" t="str">
            <v>Colchão de concreto estrutural fck=13,5 mpa</v>
          </cell>
        </row>
        <row r="32">
          <cell r="B32" t="str">
            <v>MEL28</v>
          </cell>
          <cell r="C32" t="str">
            <v>Adaptador para saida de vaso 100 mm</v>
          </cell>
        </row>
        <row r="33">
          <cell r="B33" t="str">
            <v>MEL27</v>
          </cell>
          <cell r="C33" t="str">
            <v>Borda do piso em tijoleira nas dimensões 0,20x0,10 m</v>
          </cell>
        </row>
        <row r="34">
          <cell r="B34" t="str">
            <v>MEL26</v>
          </cell>
          <cell r="C34" t="str">
            <v>Imunização do madeiramento da estrutura da coberta</v>
          </cell>
        </row>
        <row r="35">
          <cell r="B35" t="str">
            <v>MEL24</v>
          </cell>
          <cell r="C35" t="str">
            <v>Demarcação da porta da cozinha existente</v>
          </cell>
        </row>
        <row r="36">
          <cell r="B36" t="str">
            <v>MEL23</v>
          </cell>
          <cell r="C36" t="str">
            <v xml:space="preserve">Construção de calha pré moldada de concreto com tampa em grelha de ferro, diametro 30cm, inclusive escavação, remoção, colchão de areia e rejunte com argamassa de cimento e areia no traço 1:4 </v>
          </cell>
        </row>
        <row r="37">
          <cell r="B37" t="str">
            <v>MEL22</v>
          </cell>
          <cell r="C37" t="str">
            <v xml:space="preserve">Cobertura com telha canal do tipo colonial artesanal com argamassa mista no traço 1:2:9 </v>
          </cell>
        </row>
        <row r="38">
          <cell r="B38" t="str">
            <v>MEL21</v>
          </cell>
          <cell r="C38" t="str">
            <v>Cuba de inox de embutir, completa</v>
          </cell>
        </row>
        <row r="39">
          <cell r="B39" t="str">
            <v>MEL19</v>
          </cell>
          <cell r="C39" t="str">
            <v>Piso em pedra itacolomy do norte aseentado com argamassa de cimento areia e saibro</v>
          </cell>
        </row>
        <row r="40">
          <cell r="B40" t="str">
            <v>MEL15</v>
          </cell>
          <cell r="C40" t="str">
            <v>Balcão em granito para cozinha</v>
          </cell>
        </row>
        <row r="41">
          <cell r="B41" t="str">
            <v>MEL17</v>
          </cell>
          <cell r="C41" t="str">
            <v xml:space="preserve">Cuba de louça de embutir, completa </v>
          </cell>
        </row>
        <row r="42">
          <cell r="B42" t="str">
            <v>MEL16</v>
          </cell>
          <cell r="C42" t="str">
            <v>Mesa em granito para cozinha</v>
          </cell>
        </row>
        <row r="43">
          <cell r="B43" t="str">
            <v>MEL14</v>
          </cell>
          <cell r="C43" t="str">
            <v>Balcão em granito para banheiro</v>
          </cell>
        </row>
        <row r="44">
          <cell r="B44" t="str">
            <v>MEL13</v>
          </cell>
          <cell r="C44" t="str">
            <v>Reservatório de fibra de vidro capacidade 1000 litros</v>
          </cell>
        </row>
        <row r="45">
          <cell r="B45" t="str">
            <v>MEL12</v>
          </cell>
          <cell r="C45" t="str">
            <v xml:space="preserve">Plantio de grama em placas de 40x40 cm </v>
          </cell>
        </row>
        <row r="46">
          <cell r="B46" t="str">
            <v>MEL10</v>
          </cell>
          <cell r="C46" t="str">
            <v>Piso em tijoleira nas dimensões 0,20 x 0,20</v>
          </cell>
        </row>
        <row r="47">
          <cell r="B47" t="str">
            <v>MEL8</v>
          </cell>
          <cell r="C47" t="str">
            <v xml:space="preserve">Forro em lambri de madeira jatobá com 15 cm de largura encaixados entre si e fixados em estrutura de madeira </v>
          </cell>
        </row>
        <row r="48">
          <cell r="B48" t="str">
            <v>MEL07</v>
          </cell>
          <cell r="C48" t="str">
            <v>Alvenaria com tijolo ceramico furado 7,5x20x20 cm e=10 cm empreg. Argamassa mista de saibro traço 1:0,5:2,5</v>
          </cell>
        </row>
        <row r="49">
          <cell r="B49" t="str">
            <v>MEL06</v>
          </cell>
          <cell r="C49" t="str">
            <v>Reboco para parede - argamassa de cal em pasta e areia peneirada traço 1:3 e=5mm</v>
          </cell>
        </row>
        <row r="50">
          <cell r="B50" t="str">
            <v>MEL05</v>
          </cell>
          <cell r="C50" t="str">
            <v>Reboco para parede - argamassa de cal em pasta e areia peneirada traço 1:3 e=5mm com adição de metacaolim</v>
          </cell>
        </row>
        <row r="51">
          <cell r="B51" t="str">
            <v>MEL04</v>
          </cell>
          <cell r="C51" t="str">
            <v>Aplicação de porcelanato nas paredes nas dimensões de 0,40 x 0,40 metros assentado com pasta de cimento colante</v>
          </cell>
        </row>
        <row r="52">
          <cell r="B52" t="str">
            <v>MEL03</v>
          </cell>
          <cell r="C52" t="str">
            <v>Enchimento com argamassa no traço 1:3 sobre a escarrificação da consolidação das paredes</v>
          </cell>
        </row>
        <row r="53">
          <cell r="B53" t="str">
            <v>MEL02</v>
          </cell>
          <cell r="C53" t="str">
            <v>Escarrificação</v>
          </cell>
        </row>
        <row r="54">
          <cell r="B54" t="str">
            <v>020117</v>
          </cell>
          <cell r="C54" t="str">
            <v>Demolição de alvenaria e tijolo comum, sem reaproveitamento</v>
          </cell>
        </row>
        <row r="55">
          <cell r="B55" t="str">
            <v>191166</v>
          </cell>
          <cell r="C55" t="str">
            <v>Disjuntor tripolar compacto ate 100 a com acionamento na porta do quadro de distribuicao</v>
          </cell>
        </row>
        <row r="56">
          <cell r="B56" t="str">
            <v>191138</v>
          </cell>
          <cell r="C56" t="str">
            <v>Disjuntor monopolar termomagnetico de 32 a em quadro de distribuicao</v>
          </cell>
        </row>
        <row r="57">
          <cell r="B57" t="str">
            <v>191136</v>
          </cell>
          <cell r="C57" t="str">
            <v>Disjuntor monopolar termomagnetico de 20 a em quadro de distribuicao</v>
          </cell>
        </row>
        <row r="58">
          <cell r="B58" t="str">
            <v>183206</v>
          </cell>
          <cell r="C58" t="str">
            <v>Tampa de concreto, e=5cm, para caixa  em alvenaria</v>
          </cell>
        </row>
        <row r="59">
          <cell r="B59" t="str">
            <v>183205</v>
          </cell>
          <cell r="C59" t="str">
            <v>Caixa de inspecao em alvenaria 1 tijolo comum macico</v>
          </cell>
        </row>
        <row r="60">
          <cell r="B60" t="str">
            <v>182505</v>
          </cell>
          <cell r="C60" t="str">
            <v>Tubo ponta bolsa e virola de pvc  d=150mm</v>
          </cell>
        </row>
        <row r="61">
          <cell r="B61" t="str">
            <v>210503</v>
          </cell>
          <cell r="C61" t="str">
            <v>Limpeza geral da edificação</v>
          </cell>
        </row>
        <row r="62">
          <cell r="B62" t="str">
            <v>020103</v>
          </cell>
          <cell r="C62" t="str">
            <v xml:space="preserve"> demolição de estrutura de madeira para telhado</v>
          </cell>
        </row>
        <row r="63">
          <cell r="B63" t="str">
            <v>080104MEL</v>
          </cell>
          <cell r="C63" t="str">
            <v>Porta interna de madeira em ficha de 0,15m de largura, de uma folha  com batente, guarnição e ferragem, 0,90 x 2,10 m</v>
          </cell>
        </row>
        <row r="64">
          <cell r="B64" t="str">
            <v>080201MEL</v>
          </cell>
          <cell r="C64" t="str">
            <v>Janela de madeira de giro sem veneziana, batente, guarnição e ferragem</v>
          </cell>
        </row>
        <row r="65">
          <cell r="B65" t="str">
            <v>110404</v>
          </cell>
          <cell r="C65" t="str">
            <v>Cumieira ceramica paulista inclusive embocamento</v>
          </cell>
        </row>
        <row r="66">
          <cell r="B66" t="str">
            <v>170203</v>
          </cell>
          <cell r="C66" t="str">
            <v>Regularização de base p/revestimentos ceramicos</v>
          </cell>
        </row>
        <row r="67">
          <cell r="B67" t="str">
            <v>020108</v>
          </cell>
          <cell r="C67" t="str">
            <v>Demolição de piso cimentado sobre lastro de concreto</v>
          </cell>
        </row>
        <row r="68">
          <cell r="B68" t="str">
            <v>150413</v>
          </cell>
          <cell r="C68" t="str">
            <v xml:space="preserve"> emboco para parede interna com arg. De cimento e areia traço 1:4, e=20 mm</v>
          </cell>
        </row>
        <row r="69">
          <cell r="B69" t="str">
            <v>080117</v>
          </cell>
          <cell r="C69" t="str">
            <v xml:space="preserve"> porta interna  de compensado liso a prova d' agua, com batente, para sanitário e vestiário, 0,80 x 1,60 m</v>
          </cell>
        </row>
        <row r="70">
          <cell r="B70" t="str">
            <v>150101</v>
          </cell>
          <cell r="C70" t="str">
            <v>Chapisco para parede c/ argamassa de cimento e areia s/ pen. 1:3 e= 5mm</v>
          </cell>
        </row>
        <row r="71">
          <cell r="B71" t="str">
            <v>020116</v>
          </cell>
          <cell r="C71" t="str">
            <v>Demolição de revestimento com argamassa</v>
          </cell>
        </row>
        <row r="72">
          <cell r="B72" t="str">
            <v>060102</v>
          </cell>
          <cell r="C72" t="str">
            <v xml:space="preserve"> forma de chapa de madeira compensada resinada e=12mm para concreto armado, utilização 3 vezes</v>
          </cell>
        </row>
        <row r="73">
          <cell r="B73" t="str">
            <v>060411</v>
          </cell>
          <cell r="C73" t="str">
            <v>Lançamento e aplicação de concreto em estrutura</v>
          </cell>
        </row>
        <row r="74">
          <cell r="B74" t="str">
            <v>050505</v>
          </cell>
          <cell r="C74" t="str">
            <v>Concreto estrutural, consistencia para vibração, brita1 e 2, fck 15mpa</v>
          </cell>
        </row>
        <row r="75">
          <cell r="B75" t="str">
            <v>080101</v>
          </cell>
          <cell r="C75" t="str">
            <v xml:space="preserve">porta interna de madeira EM FICHA DE 0,15M DE LARGURA, de uma folha  com batente, guarnição e ferragem, 0,60 X 2,10 M </v>
          </cell>
        </row>
        <row r="76">
          <cell r="B76" t="str">
            <v>080103MEL</v>
          </cell>
          <cell r="C76" t="str">
            <v xml:space="preserve"> porta interna de madeira EM FICHA DE 0,15M DE LARGURA, de uma folha  com batente, guarnição e ferragem, 0,75 X 2,10 M</v>
          </cell>
        </row>
        <row r="77">
          <cell r="B77" t="str">
            <v>050405</v>
          </cell>
          <cell r="C77" t="str">
            <v>Armadura de aço ca-60 fina d=4,2 a 6,0mm</v>
          </cell>
        </row>
        <row r="78">
          <cell r="B78" t="str">
            <v>110103</v>
          </cell>
          <cell r="C78" t="str">
            <v>Estr. Mad.p/ telha canal do tipo colonial artesanal</v>
          </cell>
        </row>
        <row r="79">
          <cell r="B79" t="str">
            <v>070401</v>
          </cell>
          <cell r="C79" t="str">
            <v>Verga reta de concreto armado controle tipo "b" fck=13,5 mpa</v>
          </cell>
        </row>
        <row r="80">
          <cell r="B80" t="str">
            <v>030126</v>
          </cell>
          <cell r="C80" t="str">
            <v>Lastro de concreto incluindo preparo e lancamento</v>
          </cell>
        </row>
        <row r="81">
          <cell r="B81" t="str">
            <v>020301</v>
          </cell>
          <cell r="C81" t="str">
            <v>Ligação provisoria de agua para obra e instalação provisoria de sanitario, instalação minima</v>
          </cell>
        </row>
        <row r="82">
          <cell r="B82" t="str">
            <v>182615</v>
          </cell>
          <cell r="C82" t="str">
            <v>Curva 90  ponta bolsa e virola de pvc branco d=50mm</v>
          </cell>
        </row>
        <row r="83">
          <cell r="B83" t="str">
            <v>191606</v>
          </cell>
          <cell r="C83" t="str">
            <v>Luminária fluorescente completa com 2 lampadas de 40w</v>
          </cell>
        </row>
        <row r="84">
          <cell r="B84" t="str">
            <v>200201</v>
          </cell>
          <cell r="C84" t="str">
            <v>Caiação em parede interna com tres demaos</v>
          </cell>
        </row>
        <row r="85">
          <cell r="B85" t="str">
            <v>184125</v>
          </cell>
          <cell r="C85" t="str">
            <v>Calha de chapa galvanizada n.24 desenvolvimento 33 cm</v>
          </cell>
        </row>
        <row r="86">
          <cell r="B86" t="str">
            <v>182665</v>
          </cell>
          <cell r="C86" t="str">
            <v>Caixa sifonada de pvc rigido, 100x150x50 mm</v>
          </cell>
        </row>
        <row r="87">
          <cell r="B87" t="str">
            <v>182638</v>
          </cell>
          <cell r="C87" t="str">
            <v>Junção 45  ponta bolsa e virola de pvc branco d=100mm x 50</v>
          </cell>
        </row>
        <row r="88">
          <cell r="B88" t="str">
            <v>182631</v>
          </cell>
          <cell r="C88" t="str">
            <v>Te 90 de redução  ponta bolsa e virola de pvc branco d=100mm x 50</v>
          </cell>
        </row>
        <row r="89">
          <cell r="B89" t="str">
            <v>182627</v>
          </cell>
          <cell r="C89" t="str">
            <v>Te 90  ponta bolsa e virola de pvc branco d=50mm x 50</v>
          </cell>
        </row>
        <row r="90">
          <cell r="B90" t="str">
            <v>182629</v>
          </cell>
          <cell r="C90" t="str">
            <v>Te 90  ponta bolsa e virola de pvc branco d=100mm x 100</v>
          </cell>
        </row>
        <row r="91">
          <cell r="B91" t="str">
            <v>182623</v>
          </cell>
          <cell r="C91" t="str">
            <v>Curva 45  ponta bolsa e virola de pvc branco d=50mm</v>
          </cell>
        </row>
        <row r="92">
          <cell r="B92" t="str">
            <v>182612</v>
          </cell>
          <cell r="C92" t="str">
            <v>Joelho 45  ponta bolsa e virola de pvc branco d=100mm</v>
          </cell>
        </row>
        <row r="93">
          <cell r="B93" t="str">
            <v>182610</v>
          </cell>
          <cell r="C93" t="str">
            <v>Joelho 45  ponta bolsa e virola de pvc branco d=50mm</v>
          </cell>
        </row>
        <row r="94">
          <cell r="B94" t="str">
            <v>182608</v>
          </cell>
          <cell r="C94" t="str">
            <v>Joelho 90  ponta bolsa e virola de pvc branco d=100mm</v>
          </cell>
        </row>
        <row r="95">
          <cell r="B95" t="str">
            <v>182606MEL</v>
          </cell>
          <cell r="C95" t="str">
            <v>Joelho 90  ponta bolsa e virola de pvc branco d=50mm</v>
          </cell>
        </row>
        <row r="96">
          <cell r="B96" t="str">
            <v>182604MEL</v>
          </cell>
          <cell r="C96" t="str">
            <v xml:space="preserve">Tubo ponta bolsa e virola de pvc branco d=100mm </v>
          </cell>
        </row>
        <row r="97">
          <cell r="B97" t="str">
            <v>182602MEL</v>
          </cell>
          <cell r="C97" t="str">
            <v>Tubo ponta bolsa e virola de pvc branco d=50mm</v>
          </cell>
        </row>
        <row r="98">
          <cell r="B98" t="str">
            <v>182306</v>
          </cell>
          <cell r="C98" t="str">
            <v>Enchimento de rasgo em alvenaria com arg.mista traco 1:4, para tubulação d=65mm (2 1/2) a 100mm (4'')</v>
          </cell>
        </row>
        <row r="99">
          <cell r="B99" t="str">
            <v>182305</v>
          </cell>
          <cell r="C99" t="str">
            <v xml:space="preserve"> enchimento de rasgo em alvenaria com arg.mista traco 1:4, para tubulação d=32mm (1 1/4) a 50mm (2'')</v>
          </cell>
        </row>
        <row r="100">
          <cell r="B100" t="str">
            <v>182302</v>
          </cell>
          <cell r="C100" t="str">
            <v xml:space="preserve">Rasgo em alvenaria para passagem em tubulação d=65mm(2 1/2) a 100mm (4'') </v>
          </cell>
        </row>
        <row r="101">
          <cell r="B101" t="str">
            <v>182301</v>
          </cell>
          <cell r="C101" t="str">
            <v xml:space="preserve"> Rasgo em alvenaria para passagem em tubulação d=32mm(1 1/4) a 50mm (2'') - </v>
          </cell>
        </row>
        <row r="102">
          <cell r="B102" t="str">
            <v>181117</v>
          </cell>
          <cell r="C102" t="str">
            <v xml:space="preserve"> Registro de pressão com canopla cromada d=25 mm (1'')</v>
          </cell>
        </row>
        <row r="103">
          <cell r="B103" t="str">
            <v>180837</v>
          </cell>
          <cell r="C103" t="str">
            <v>Te 90 soldavel/rosca de pvc marrom d=25 mm x 25 mm  1/2</v>
          </cell>
        </row>
        <row r="104">
          <cell r="B104" t="str">
            <v>180833</v>
          </cell>
          <cell r="C104" t="str">
            <v>Joelho 90 soldavel/rosca de pvc marrom d=25 mm x 1/2</v>
          </cell>
        </row>
        <row r="105">
          <cell r="B105" t="str">
            <v>MEL09</v>
          </cell>
          <cell r="C105" t="str">
            <v>Aplicação de porcelanato nos pisos nas dimensões de 0,40 x 0,40 metros assentado com pasta de cimento colante</v>
          </cell>
        </row>
        <row r="106">
          <cell r="B106" t="str">
            <v>MEL41</v>
          </cell>
          <cell r="C106" t="str">
            <v>Luminária tipo arandela completo com lâmpada</v>
          </cell>
        </row>
        <row r="107">
          <cell r="B107" t="str">
            <v>MEL40</v>
          </cell>
          <cell r="C107" t="str">
            <v>Luminária tipo spot completo com lâmpada</v>
          </cell>
        </row>
        <row r="108">
          <cell r="B108" t="str">
            <v>MEL39</v>
          </cell>
          <cell r="C108" t="str">
            <v>Ponto de tomada universal (2p+1t), pial ou similar para 4400w, inclusive tubulação pvc rigido,fiação, cx 4x2 tigreflex ou similar placa e demais acessorios, até o quadro de distribuição(chuveiro eletrico)</v>
          </cell>
        </row>
        <row r="109">
          <cell r="B109" t="str">
            <v>MEL38</v>
          </cell>
          <cell r="C109" t="str">
            <v>Ponto de tomada universal (2p+1t), pial ou similar para 600w, inclusive tubulação pvc rigido,fiação, cx 4x2 tigreflex ou similar placa e demais acessorios, até o quadro de distribuição(micro-computador)</v>
          </cell>
        </row>
        <row r="110">
          <cell r="B110" t="str">
            <v>MEL37</v>
          </cell>
          <cell r="C110" t="str">
            <v>Ponto de tomada universal (2p+1t), pial ou similar para 600w, inclusive tubulação pvc rigido,fiação, cx 4x2 tigreflex ou similar placa e demais acessorios, até o quadro de distribuição</v>
          </cell>
        </row>
        <row r="111">
          <cell r="B111" t="str">
            <v>MEL36</v>
          </cell>
          <cell r="C111" t="str">
            <v>Ponto de tomada para telefone, pial ou similar, em caixa tigreflex ou similar de 4x2, inclusive placa, tubulação em pvc rigido, fiação,caixa de passagem e demais acessórios  até a caixa de distribuição do pavimento</v>
          </cell>
        </row>
        <row r="112">
          <cell r="B112" t="str">
            <v>MEL35</v>
          </cell>
          <cell r="C112" t="str">
            <v>Ponto de tomada universal (2p+1t), pial ou similar, inclusive tubulação pvc rigido,fiação, cx 4x2 tigreflex ou similar placa e demais acessorios, até o ponto de luz</v>
          </cell>
        </row>
        <row r="113">
          <cell r="B113" t="str">
            <v>MEL32</v>
          </cell>
          <cell r="C113" t="str">
            <v>Ponto de interruptor de uma seção, pial ou similar, inclusive tubulação pvc rigido,fiação, cx 4x2 tigreflex ou similar placa e demais acessorios, até o ponto de luz</v>
          </cell>
        </row>
        <row r="114">
          <cell r="B114" t="str">
            <v>MEL34</v>
          </cell>
          <cell r="C114" t="str">
            <v>Ponto de interruptor 3 seções, pial ou similar, inclusive tubulação pvc rigido,fiação, cx 4x2 tigreflex ou similar placa e demais acessorios, até o ponto de luz</v>
          </cell>
        </row>
        <row r="115">
          <cell r="B115" t="str">
            <v>MEL33</v>
          </cell>
          <cell r="C115" t="str">
            <v>Ponto de interruptor 2 seções, pial ou similar, inclusive tubulação pvc rigido,fiação, cx 4x2 tigreflex ou similar placa e demais acessorios, até o ponto de luz</v>
          </cell>
        </row>
        <row r="116">
          <cell r="B116" t="str">
            <v>MEL31</v>
          </cell>
          <cell r="C116" t="str">
            <v>Ponto de luz em teto ou parede, incluindo caixa 4x4, tigreflex ou similar, tubulaçaõ pvc rigido e fiação, até o quadro de distribuição</v>
          </cell>
        </row>
        <row r="117">
          <cell r="B117" t="str">
            <v>MEL42</v>
          </cell>
          <cell r="C117" t="str">
            <v>Pedra rachão com tamanho irregular assentado sobre coxim de areia com juntas em grama capim de burro</v>
          </cell>
        </row>
        <row r="118">
          <cell r="B118" t="str">
            <v>MEL43</v>
          </cell>
          <cell r="C118" t="str">
            <v>Demolição de piso em tijoleira</v>
          </cell>
        </row>
        <row r="119">
          <cell r="B119" t="str">
            <v>MEL25</v>
          </cell>
          <cell r="C119" t="str">
            <v>Piso em tijoleira nas dimensões 0,20 x 0,20 agrupadas 4 a 4 com junta de 7cm de largura com junta em grama do tipo capim de burro</v>
          </cell>
        </row>
        <row r="120">
          <cell r="B120" t="str">
            <v>191401</v>
          </cell>
          <cell r="C120" t="str">
            <v>Envelope de concreto p/protec. Tubos PVC enter.</v>
          </cell>
        </row>
        <row r="121">
          <cell r="B121" t="str">
            <v>020403</v>
          </cell>
          <cell r="C121" t="str">
            <v>Tapume de chapa de madeira compensada resinada E=6mm</v>
          </cell>
        </row>
        <row r="122">
          <cell r="B122" t="str">
            <v>020202</v>
          </cell>
          <cell r="C122" t="str">
            <v>Raspagem e limpeza manual de terreno</v>
          </cell>
        </row>
        <row r="123">
          <cell r="B123" t="str">
            <v>030101</v>
          </cell>
          <cell r="C123" t="str">
            <v>Escavação manual de vala profundidade até 2m</v>
          </cell>
        </row>
        <row r="124">
          <cell r="B124" t="str">
            <v>030158</v>
          </cell>
          <cell r="C124" t="str">
            <v>Reaterro manual apiloado de vala</v>
          </cell>
        </row>
        <row r="125">
          <cell r="B125" t="str">
            <v>PENT13</v>
          </cell>
          <cell r="C125" t="str">
            <v>Remoção de material de primeira categoria em caminhão basculante DMT 6km inclusive carga(manual) e descarga</v>
          </cell>
        </row>
        <row r="126">
          <cell r="B126" t="str">
            <v>200502</v>
          </cell>
          <cell r="C126" t="str">
            <v>Emassamento de esquad. De madeira p/tinta oleo ou esmal. 2 demaos</v>
          </cell>
        </row>
        <row r="127">
          <cell r="B127" t="str">
            <v>200602</v>
          </cell>
          <cell r="C127" t="str">
            <v>Esmalte duas demaos em esquadrias de ferro</v>
          </cell>
        </row>
        <row r="128">
          <cell r="B128" t="str">
            <v>PENT01</v>
          </cell>
          <cell r="C128" t="str">
            <v>Alvenaria de 1 vez de tijolo maciço</v>
          </cell>
        </row>
        <row r="129">
          <cell r="B129" t="str">
            <v>MEL48</v>
          </cell>
          <cell r="C129" t="str">
            <v>Plantio de grama capim de burro</v>
          </cell>
        </row>
        <row r="130">
          <cell r="B130" t="str">
            <v>MEL47</v>
          </cell>
          <cell r="C130" t="str">
            <v xml:space="preserve">Divisoria em granito nos banheiros </v>
          </cell>
        </row>
        <row r="131">
          <cell r="B131" t="str">
            <v>MEL46</v>
          </cell>
          <cell r="C131" t="str">
            <v xml:space="preserve">Fornecimento e assentamento de placa de concreto armado pré-moldado com 10cm de espessura para fechamento da vala de ventilação  </v>
          </cell>
        </row>
        <row r="132">
          <cell r="B132" t="str">
            <v>MEL45</v>
          </cell>
          <cell r="C132" t="str">
            <v>Fornecimento e colocação de brita nº32 no fundo da vala de ventilação</v>
          </cell>
        </row>
        <row r="133">
          <cell r="B133" t="str">
            <v>MEL44</v>
          </cell>
          <cell r="C133" t="str">
            <v>Caixa de árvore em moldura circular em concreto armado pré-moldado com 1,50 metros de diâmetro e 0,60 metros de altura com camada de areia grossa de 0,50m e brita 0,10 metros</v>
          </cell>
        </row>
        <row r="134">
          <cell r="B134" t="str">
            <v>MEL49</v>
          </cell>
          <cell r="C134" t="str">
            <v>Lavagem da fachada de igreja</v>
          </cell>
        </row>
        <row r="135">
          <cell r="B135" t="str">
            <v>MEL50</v>
          </cell>
          <cell r="C135" t="str">
            <v>Remoção de vegetação existente na fachada</v>
          </cell>
        </row>
        <row r="136">
          <cell r="B136" t="str">
            <v>MEL51</v>
          </cell>
          <cell r="C136" t="str">
            <v xml:space="preserve">Fornecimento e assentamento de ladrilho hidraulico, conforme modelo existente assentado com argamassa mista de cimento, cal hidratada e areia no traço 1:0,5:5 com 2,5 cm de espessura </v>
          </cell>
        </row>
        <row r="137">
          <cell r="B137" t="str">
            <v>MEL52</v>
          </cell>
          <cell r="C137" t="str">
            <v>Caiação em parede externa com três demãos</v>
          </cell>
        </row>
        <row r="138">
          <cell r="B138" t="str">
            <v>MEL53</v>
          </cell>
          <cell r="C138" t="str">
            <v>Fechamento de rachaduras e fissuras existente com capas de tijolo prensado</v>
          </cell>
        </row>
        <row r="139">
          <cell r="B139" t="str">
            <v>MEL54</v>
          </cell>
          <cell r="C139" t="str">
            <v>Reconstituição de reboco da alvenaria com adição de metacaolim</v>
          </cell>
        </row>
        <row r="140">
          <cell r="B140" t="str">
            <v>MEL55</v>
          </cell>
          <cell r="C140" t="str">
            <v xml:space="preserve">Alvenaria de tijolo maciço prensado com 10,00 cm de espessura empregado com argamassa mista de cal hidratada no traço 1:2:8 </v>
          </cell>
        </row>
        <row r="141">
          <cell r="B141" t="str">
            <v>MEL56</v>
          </cell>
          <cell r="C141" t="str">
            <v>Lavagem de piso de igreja</v>
          </cell>
        </row>
        <row r="142">
          <cell r="B142" t="str">
            <v>MEL57</v>
          </cell>
          <cell r="C142" t="str">
            <v>Restauração das esquadrias de madeira existentes</v>
          </cell>
        </row>
        <row r="143">
          <cell r="B143" t="str">
            <v>PENT.21F</v>
          </cell>
          <cell r="C143" t="str">
            <v xml:space="preserve">Quadro de distribuição metalico de embutir com porta, barramento,chave geral eplaca de neutro para ate 12 circuitos monopolares, ref qdftn -12, cemar ou similar, inclusive instalação </v>
          </cell>
        </row>
        <row r="144">
          <cell r="B144" t="str">
            <v>2000505</v>
          </cell>
          <cell r="C144" t="str">
            <v>ESMALTE DUAS DEMAOS EM ESQUADRIAS DE MADEIRA</v>
          </cell>
        </row>
        <row r="145">
          <cell r="B145" t="str">
            <v>MEL61</v>
          </cell>
          <cell r="C145" t="str">
            <v>Pilares em concreto armado fck=18mpa</v>
          </cell>
        </row>
        <row r="146">
          <cell r="B146" t="str">
            <v>MEL60</v>
          </cell>
          <cell r="C146" t="str">
            <v>Sapata corrida com fck=18mpa</v>
          </cell>
        </row>
        <row r="147">
          <cell r="B147" t="str">
            <v>MEL59</v>
          </cell>
          <cell r="C147" t="str">
            <v xml:space="preserve"> Perfil metálico I de 6" de 1º alma espessura =3/8"</v>
          </cell>
        </row>
        <row r="148">
          <cell r="B148" t="str">
            <v>MEL58</v>
          </cell>
          <cell r="C148" t="str">
            <v>Regularização manual de terreno natural, corte ou aterro até 0,20m de espessura</v>
          </cell>
        </row>
        <row r="149">
          <cell r="B149" t="str">
            <v>DEM. PAV</v>
          </cell>
          <cell r="C149" t="str">
            <v>Demolição de pavimentação com paralelepipedo rejuntadocom com areia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rse.cehop.se.gov.br/composicao.asp?font_sg_fonte=ORSE&amp;serv_nr_codigo=3300&amp;peri_nr_ano=2022&amp;peri_nr_mes=11&amp;peri_nr_ordem=1" TargetMode="External"/><Relationship Id="rId2" Type="http://schemas.openxmlformats.org/officeDocument/2006/relationships/hyperlink" Target="http://orse.cehop.se.gov.br/composicao.asp?font_sg_fonte=ORSE&amp;serv_nr_codigo=3300&amp;peri_nr_ano=2022&amp;peri_nr_mes=11&amp;peri_nr_ordem=1" TargetMode="External"/><Relationship Id="rId1" Type="http://schemas.openxmlformats.org/officeDocument/2006/relationships/hyperlink" Target="http://orse.cehop.se.gov.br/composicao.asp?font_sg_fonte=ORSE&amp;serv_nr_codigo=3300&amp;peri_nr_ano=2022&amp;peri_nr_mes=11&amp;peri_nr_ordem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65D2-072A-40D2-9DF3-4C62081480A2}">
  <sheetPr>
    <tabColor rgb="FF92D050"/>
    <pageSetUpPr fitToPage="1"/>
  </sheetPr>
  <dimension ref="A1:K150"/>
  <sheetViews>
    <sheetView showGridLines="0" tabSelected="1" view="pageBreakPreview" topLeftCell="A135" zoomScaleNormal="75" zoomScaleSheetLayoutView="100" workbookViewId="0">
      <selection activeCell="I129" sqref="I129"/>
    </sheetView>
  </sheetViews>
  <sheetFormatPr defaultColWidth="9.109375" defaultRowHeight="13.2"/>
  <cols>
    <col min="1" max="1" width="6.5546875" style="2" customWidth="1"/>
    <col min="2" max="2" width="9.77734375" style="3" customWidth="1"/>
    <col min="3" max="3" width="13.33203125" style="3" customWidth="1"/>
    <col min="4" max="4" width="68.6640625" style="6" customWidth="1"/>
    <col min="5" max="5" width="6.6640625" style="3" customWidth="1"/>
    <col min="6" max="6" width="11.5546875" style="4" bestFit="1" customWidth="1"/>
    <col min="7" max="8" width="12.6640625" style="4" customWidth="1"/>
    <col min="9" max="9" width="14.88671875" style="4" customWidth="1"/>
    <col min="10" max="10" width="9.109375" style="5"/>
    <col min="11" max="11" width="21.33203125" style="3" customWidth="1"/>
    <col min="12" max="16384" width="9.109375" style="5"/>
  </cols>
  <sheetData>
    <row r="1" spans="1:11" ht="31.8" customHeight="1">
      <c r="A1" s="223" t="s">
        <v>51</v>
      </c>
      <c r="B1" s="224"/>
      <c r="C1" s="224"/>
      <c r="D1" s="224"/>
      <c r="E1" s="224"/>
      <c r="F1" s="224"/>
      <c r="G1" s="224"/>
      <c r="H1" s="224"/>
      <c r="I1" s="225"/>
    </row>
    <row r="2" spans="1:11" ht="13.2" customHeight="1">
      <c r="A2" s="226"/>
      <c r="B2" s="227"/>
      <c r="C2" s="227"/>
      <c r="D2" s="227"/>
      <c r="E2" s="227"/>
      <c r="F2" s="227"/>
      <c r="G2" s="227"/>
      <c r="H2" s="227"/>
      <c r="I2" s="228"/>
    </row>
    <row r="3" spans="1:11" ht="13.8" customHeight="1" thickBot="1">
      <c r="A3" s="229"/>
      <c r="B3" s="230"/>
      <c r="C3" s="230"/>
      <c r="D3" s="230"/>
      <c r="E3" s="230"/>
      <c r="F3" s="230"/>
      <c r="G3" s="230"/>
      <c r="H3" s="230"/>
      <c r="I3" s="231"/>
    </row>
    <row r="4" spans="1:11" ht="13.8" customHeight="1">
      <c r="A4" s="232" t="s">
        <v>52</v>
      </c>
      <c r="B4" s="233"/>
      <c r="C4" s="233"/>
      <c r="D4" s="233"/>
      <c r="E4" s="234"/>
      <c r="F4" s="238" t="s">
        <v>53</v>
      </c>
      <c r="G4" s="239"/>
      <c r="H4" s="240"/>
      <c r="I4" s="241" t="s">
        <v>54</v>
      </c>
    </row>
    <row r="5" spans="1:11" ht="14.4" customHeight="1" thickBot="1">
      <c r="A5" s="235"/>
      <c r="B5" s="236"/>
      <c r="C5" s="236"/>
      <c r="D5" s="236"/>
      <c r="E5" s="237"/>
      <c r="F5" s="243" t="s">
        <v>55</v>
      </c>
      <c r="G5" s="244"/>
      <c r="H5" s="86" t="s">
        <v>56</v>
      </c>
      <c r="I5" s="242"/>
    </row>
    <row r="6" spans="1:11" ht="14.4" customHeight="1">
      <c r="A6" s="245" t="s">
        <v>207</v>
      </c>
      <c r="B6" s="246"/>
      <c r="C6" s="246"/>
      <c r="D6" s="246"/>
      <c r="E6" s="247"/>
      <c r="F6" s="248" t="s">
        <v>57</v>
      </c>
      <c r="G6" s="249"/>
      <c r="H6" s="196">
        <v>45960</v>
      </c>
      <c r="I6" s="250">
        <f>BDI!G28</f>
        <v>0.28894981435080291</v>
      </c>
    </row>
    <row r="7" spans="1:11" ht="28.5" customHeight="1">
      <c r="A7" s="253" t="s">
        <v>390</v>
      </c>
      <c r="B7" s="254"/>
      <c r="C7" s="254"/>
      <c r="D7" s="254"/>
      <c r="E7" s="255"/>
      <c r="F7" s="256" t="s">
        <v>26</v>
      </c>
      <c r="G7" s="257"/>
      <c r="H7" s="197">
        <v>45992</v>
      </c>
      <c r="I7" s="251"/>
    </row>
    <row r="8" spans="1:11" ht="15.6" customHeight="1">
      <c r="A8" s="212" t="s">
        <v>230</v>
      </c>
      <c r="B8" s="213"/>
      <c r="C8" s="213"/>
      <c r="D8" s="213"/>
      <c r="E8" s="214"/>
      <c r="F8" s="258" t="s">
        <v>58</v>
      </c>
      <c r="G8" s="259"/>
      <c r="H8" s="197">
        <v>45962</v>
      </c>
      <c r="I8" s="251"/>
    </row>
    <row r="9" spans="1:11" ht="13.8">
      <c r="A9" s="260" t="s">
        <v>208</v>
      </c>
      <c r="B9" s="261"/>
      <c r="C9" s="261"/>
      <c r="D9" s="261"/>
      <c r="E9" s="262"/>
      <c r="F9" s="215"/>
      <c r="G9" s="216"/>
      <c r="H9" s="87"/>
      <c r="I9" s="251"/>
    </row>
    <row r="10" spans="1:11" s="3" customFormat="1" ht="24" customHeight="1">
      <c r="A10" s="263"/>
      <c r="B10" s="264"/>
      <c r="C10" s="264"/>
      <c r="D10" s="264"/>
      <c r="E10" s="265"/>
      <c r="F10" s="215"/>
      <c r="G10" s="216"/>
      <c r="H10" s="87"/>
      <c r="I10" s="251"/>
    </row>
    <row r="11" spans="1:11" ht="13.8">
      <c r="A11" s="212" t="s">
        <v>266</v>
      </c>
      <c r="B11" s="213"/>
      <c r="C11" s="213"/>
      <c r="D11" s="213"/>
      <c r="E11" s="214"/>
      <c r="F11" s="215"/>
      <c r="G11" s="216"/>
      <c r="H11" s="88"/>
      <c r="I11" s="252"/>
    </row>
    <row r="12" spans="1:11" ht="13.8" customHeight="1">
      <c r="A12" s="219" t="s">
        <v>268</v>
      </c>
      <c r="B12" s="219"/>
      <c r="C12" s="219"/>
      <c r="D12" s="219"/>
      <c r="E12" s="219"/>
      <c r="F12" s="219"/>
      <c r="G12" s="219"/>
      <c r="H12" s="219"/>
      <c r="I12" s="219"/>
    </row>
    <row r="13" spans="1:11" s="32" customFormat="1">
      <c r="A13" s="53">
        <v>1</v>
      </c>
      <c r="B13" s="53"/>
      <c r="C13" s="54"/>
      <c r="D13" s="121" t="s">
        <v>112</v>
      </c>
      <c r="E13" s="56"/>
      <c r="F13" s="57"/>
      <c r="G13" s="58"/>
      <c r="H13" s="58"/>
      <c r="I13" s="58">
        <f>SUM(I14:I14)</f>
        <v>1486.49</v>
      </c>
      <c r="K13" s="45"/>
    </row>
    <row r="14" spans="1:11" s="31" customFormat="1" ht="65.400000000000006" customHeight="1">
      <c r="A14" s="28" t="s">
        <v>4</v>
      </c>
      <c r="B14" s="28" t="s">
        <v>19</v>
      </c>
      <c r="C14" s="26" t="s">
        <v>32</v>
      </c>
      <c r="D14" s="39" t="s">
        <v>179</v>
      </c>
      <c r="E14" s="26" t="s">
        <v>25</v>
      </c>
      <c r="F14" s="29">
        <v>1</v>
      </c>
      <c r="G14" s="30">
        <v>1153.26</v>
      </c>
      <c r="H14" s="30">
        <f>ROUND(G14+(G14*$I$6),2)</f>
        <v>1486.49</v>
      </c>
      <c r="I14" s="30">
        <f>ROUND((F14*H14),2)</f>
        <v>1486.49</v>
      </c>
      <c r="K14" s="46"/>
    </row>
    <row r="15" spans="1:11" s="32" customFormat="1">
      <c r="A15" s="53">
        <v>2</v>
      </c>
      <c r="B15" s="59"/>
      <c r="C15" s="60"/>
      <c r="D15" s="121" t="s">
        <v>109</v>
      </c>
      <c r="E15" s="61"/>
      <c r="F15" s="62"/>
      <c r="G15" s="58"/>
      <c r="H15" s="58"/>
      <c r="I15" s="58">
        <f>SUM(I16:I22)</f>
        <v>4367.01</v>
      </c>
      <c r="K15" s="47"/>
    </row>
    <row r="16" spans="1:11" s="31" customFormat="1" ht="46.2" customHeight="1">
      <c r="A16" s="28" t="s">
        <v>5</v>
      </c>
      <c r="B16" s="28" t="s">
        <v>19</v>
      </c>
      <c r="C16" s="26" t="s">
        <v>115</v>
      </c>
      <c r="D16" s="39" t="s">
        <v>114</v>
      </c>
      <c r="E16" s="26" t="s">
        <v>24</v>
      </c>
      <c r="F16" s="29">
        <f>'MEMORIA DE CÁLCULO'!I33</f>
        <v>111.44999999999999</v>
      </c>
      <c r="G16" s="30">
        <v>17.23</v>
      </c>
      <c r="H16" s="30">
        <f>ROUND(G16+(G16*$I$6),2)</f>
        <v>22.21</v>
      </c>
      <c r="I16" s="30">
        <f t="shared" ref="I16:I22" si="0">ROUND((F16*H16),2)</f>
        <v>2475.3000000000002</v>
      </c>
      <c r="K16" s="46"/>
    </row>
    <row r="17" spans="1:11" s="31" customFormat="1" ht="33" customHeight="1">
      <c r="A17" s="28" t="s">
        <v>189</v>
      </c>
      <c r="B17" s="28" t="s">
        <v>19</v>
      </c>
      <c r="C17" s="26" t="s">
        <v>117</v>
      </c>
      <c r="D17" s="39" t="s">
        <v>116</v>
      </c>
      <c r="E17" s="52" t="s">
        <v>15</v>
      </c>
      <c r="F17" s="29">
        <f>'MEMORIA DE CÁLCULO'!I50</f>
        <v>79.47</v>
      </c>
      <c r="G17" s="30">
        <v>2.86</v>
      </c>
      <c r="H17" s="30">
        <f t="shared" ref="H17:H22" si="1">ROUND(G17+(G17*$I$6),2)</f>
        <v>3.69</v>
      </c>
      <c r="I17" s="30">
        <f t="shared" si="0"/>
        <v>293.24</v>
      </c>
      <c r="K17" s="46"/>
    </row>
    <row r="18" spans="1:11" s="31" customFormat="1" ht="45" customHeight="1">
      <c r="A18" s="28" t="s">
        <v>190</v>
      </c>
      <c r="B18" s="28" t="s">
        <v>19</v>
      </c>
      <c r="C18" s="26" t="s">
        <v>119</v>
      </c>
      <c r="D18" s="39" t="s">
        <v>118</v>
      </c>
      <c r="E18" s="26" t="s">
        <v>25</v>
      </c>
      <c r="F18" s="29">
        <f>'MEMORIA DE CÁLCULO'!I55</f>
        <v>6</v>
      </c>
      <c r="G18" s="30">
        <v>44.76</v>
      </c>
      <c r="H18" s="30">
        <f t="shared" si="1"/>
        <v>57.69</v>
      </c>
      <c r="I18" s="30">
        <f t="shared" si="0"/>
        <v>346.14</v>
      </c>
      <c r="K18" s="46"/>
    </row>
    <row r="19" spans="1:11" s="31" customFormat="1" ht="54" customHeight="1">
      <c r="A19" s="28" t="s">
        <v>191</v>
      </c>
      <c r="B19" s="28" t="s">
        <v>19</v>
      </c>
      <c r="C19" s="26" t="s">
        <v>121</v>
      </c>
      <c r="D19" s="39" t="s">
        <v>120</v>
      </c>
      <c r="E19" s="26" t="s">
        <v>25</v>
      </c>
      <c r="F19" s="29">
        <f>'MEMORIA DE CÁLCULO'!I60</f>
        <v>2</v>
      </c>
      <c r="G19" s="30">
        <v>21.32</v>
      </c>
      <c r="H19" s="30">
        <f t="shared" si="1"/>
        <v>27.48</v>
      </c>
      <c r="I19" s="30">
        <f t="shared" si="0"/>
        <v>54.96</v>
      </c>
      <c r="K19" s="46"/>
    </row>
    <row r="20" spans="1:11" s="31" customFormat="1" ht="57" customHeight="1">
      <c r="A20" s="28" t="s">
        <v>192</v>
      </c>
      <c r="B20" s="28" t="s">
        <v>19</v>
      </c>
      <c r="C20" s="26" t="s">
        <v>123</v>
      </c>
      <c r="D20" s="39" t="s">
        <v>122</v>
      </c>
      <c r="E20" s="26" t="s">
        <v>24</v>
      </c>
      <c r="F20" s="29">
        <f>'MEMORIA DE CÁLCULO'!I67</f>
        <v>18.600000000000001</v>
      </c>
      <c r="G20" s="30">
        <v>13.96</v>
      </c>
      <c r="H20" s="30">
        <f t="shared" si="1"/>
        <v>17.989999999999998</v>
      </c>
      <c r="I20" s="30">
        <f t="shared" si="0"/>
        <v>334.61</v>
      </c>
      <c r="K20" s="46"/>
    </row>
    <row r="21" spans="1:11" s="31" customFormat="1" ht="55.2" customHeight="1">
      <c r="A21" s="28" t="s">
        <v>193</v>
      </c>
      <c r="B21" s="28" t="s">
        <v>19</v>
      </c>
      <c r="C21" s="26" t="s">
        <v>168</v>
      </c>
      <c r="D21" s="39" t="s">
        <v>167</v>
      </c>
      <c r="E21" s="26" t="s">
        <v>34</v>
      </c>
      <c r="F21" s="29">
        <f>'MEMORIA DE CÁLCULO'!I73</f>
        <v>12</v>
      </c>
      <c r="G21" s="30">
        <v>6.42</v>
      </c>
      <c r="H21" s="30">
        <f t="shared" si="1"/>
        <v>8.2799999999999994</v>
      </c>
      <c r="I21" s="30">
        <f t="shared" si="0"/>
        <v>99.36</v>
      </c>
      <c r="K21" s="46"/>
    </row>
    <row r="22" spans="1:11" s="31" customFormat="1" ht="45" customHeight="1">
      <c r="A22" s="28" t="s">
        <v>194</v>
      </c>
      <c r="B22" s="28" t="s">
        <v>19</v>
      </c>
      <c r="C22" s="26" t="s">
        <v>175</v>
      </c>
      <c r="D22" s="39" t="s">
        <v>174</v>
      </c>
      <c r="E22" s="26" t="s">
        <v>24</v>
      </c>
      <c r="F22" s="29">
        <f>'MEMORIA DE CÁLCULO'!I86</f>
        <v>27.503999999999998</v>
      </c>
      <c r="G22" s="30">
        <v>21.54</v>
      </c>
      <c r="H22" s="30">
        <f t="shared" si="1"/>
        <v>27.76</v>
      </c>
      <c r="I22" s="30">
        <v>763.4</v>
      </c>
      <c r="K22" s="46"/>
    </row>
    <row r="23" spans="1:11" s="32" customFormat="1">
      <c r="A23" s="53">
        <v>3</v>
      </c>
      <c r="B23" s="53"/>
      <c r="C23" s="61"/>
      <c r="D23" s="121" t="s">
        <v>164</v>
      </c>
      <c r="E23" s="60"/>
      <c r="F23" s="62"/>
      <c r="G23" s="58"/>
      <c r="H23" s="58"/>
      <c r="I23" s="58">
        <f>SUM(I24:I26)</f>
        <v>15269.089999999998</v>
      </c>
      <c r="K23" s="45"/>
    </row>
    <row r="24" spans="1:11" s="31" customFormat="1" ht="25.2" customHeight="1">
      <c r="A24" s="28" t="s">
        <v>6</v>
      </c>
      <c r="B24" s="28" t="s">
        <v>19</v>
      </c>
      <c r="C24" s="26" t="s">
        <v>125</v>
      </c>
      <c r="D24" s="39" t="s">
        <v>124</v>
      </c>
      <c r="E24" s="26" t="s">
        <v>24</v>
      </c>
      <c r="F24" s="29">
        <f>'MEMORIA DE CÁLCULO'!I105</f>
        <v>246.93</v>
      </c>
      <c r="G24" s="30">
        <v>19.41</v>
      </c>
      <c r="H24" s="30">
        <f>ROUND(G24+(G24*$I$6),2)</f>
        <v>25.02</v>
      </c>
      <c r="I24" s="30">
        <f>ROUND((F24*H24),2)</f>
        <v>6178.19</v>
      </c>
      <c r="K24" s="46"/>
    </row>
    <row r="25" spans="1:11" s="31" customFormat="1" ht="27.6" customHeight="1">
      <c r="A25" s="28" t="s">
        <v>251</v>
      </c>
      <c r="B25" s="28" t="s">
        <v>19</v>
      </c>
      <c r="C25" s="26" t="s">
        <v>22</v>
      </c>
      <c r="D25" s="39" t="s">
        <v>163</v>
      </c>
      <c r="E25" s="26" t="s">
        <v>24</v>
      </c>
      <c r="F25" s="29">
        <f>'MEMORIA DE CÁLCULO'!I121</f>
        <v>393.64400000000006</v>
      </c>
      <c r="G25" s="30">
        <v>15.66</v>
      </c>
      <c r="H25" s="30">
        <f>ROUND(G25+(G25*$I$6),2)</f>
        <v>20.18</v>
      </c>
      <c r="I25" s="30">
        <v>7943.66</v>
      </c>
      <c r="K25" s="46"/>
    </row>
    <row r="26" spans="1:11" s="31" customFormat="1" ht="35.4" customHeight="1">
      <c r="A26" s="28" t="s">
        <v>252</v>
      </c>
      <c r="B26" s="28" t="s">
        <v>19</v>
      </c>
      <c r="C26" s="26" t="s">
        <v>186</v>
      </c>
      <c r="D26" s="39" t="s">
        <v>185</v>
      </c>
      <c r="E26" s="26" t="s">
        <v>24</v>
      </c>
      <c r="F26" s="29">
        <f>'MEMORIA DE CÁLCULO'!I126</f>
        <v>26.880000000000003</v>
      </c>
      <c r="G26" s="30">
        <v>33.11</v>
      </c>
      <c r="H26" s="30">
        <f>ROUND(G26+(G26*$I$6),2)</f>
        <v>42.68</v>
      </c>
      <c r="I26" s="30">
        <f>ROUND((F26*H26),2)</f>
        <v>1147.24</v>
      </c>
      <c r="K26" s="46"/>
    </row>
    <row r="27" spans="1:11" s="32" customFormat="1">
      <c r="A27" s="53">
        <v>4</v>
      </c>
      <c r="B27" s="53"/>
      <c r="C27" s="61"/>
      <c r="D27" s="121" t="s">
        <v>110</v>
      </c>
      <c r="E27" s="61"/>
      <c r="F27" s="62"/>
      <c r="G27" s="58"/>
      <c r="H27" s="63"/>
      <c r="I27" s="58">
        <f>SUM(I28:I30)</f>
        <v>18396.330000000002</v>
      </c>
      <c r="K27" s="45"/>
    </row>
    <row r="28" spans="1:11" s="31" customFormat="1" ht="34.799999999999997" customHeight="1">
      <c r="A28" s="28" t="s">
        <v>3</v>
      </c>
      <c r="B28" s="28" t="s">
        <v>58</v>
      </c>
      <c r="C28" s="26" t="s">
        <v>211</v>
      </c>
      <c r="D28" s="39" t="s">
        <v>212</v>
      </c>
      <c r="E28" s="26" t="s">
        <v>24</v>
      </c>
      <c r="F28" s="29">
        <f>'MEMORIA DE CÁLCULO'!I146</f>
        <v>111.44999999999999</v>
      </c>
      <c r="G28" s="30">
        <v>80.099999999999994</v>
      </c>
      <c r="H28" s="30">
        <f t="shared" ref="H28:H56" si="2">ROUND(G28+(G28*$I$6),2)</f>
        <v>103.24</v>
      </c>
      <c r="I28" s="30">
        <f t="shared" ref="I28:I29" si="3">ROUND((F28*H28),2)</f>
        <v>11506.1</v>
      </c>
      <c r="J28" s="31">
        <v>1</v>
      </c>
      <c r="K28" s="46"/>
    </row>
    <row r="29" spans="1:11" s="31" customFormat="1" ht="28.8" customHeight="1">
      <c r="A29" s="28" t="s">
        <v>10</v>
      </c>
      <c r="B29" s="28" t="s">
        <v>58</v>
      </c>
      <c r="C29" s="26" t="s">
        <v>213</v>
      </c>
      <c r="D29" s="39" t="s">
        <v>214</v>
      </c>
      <c r="E29" s="26" t="s">
        <v>15</v>
      </c>
      <c r="F29" s="29">
        <f>'MEMORIA DE CÁLCULO'!I161</f>
        <v>84.36999999999999</v>
      </c>
      <c r="G29" s="30">
        <v>11.5</v>
      </c>
      <c r="H29" s="30">
        <f t="shared" si="2"/>
        <v>14.82</v>
      </c>
      <c r="I29" s="30">
        <f t="shared" si="3"/>
        <v>1250.3599999999999</v>
      </c>
      <c r="J29" s="31">
        <v>1</v>
      </c>
      <c r="K29" s="46"/>
    </row>
    <row r="30" spans="1:11" s="31" customFormat="1" ht="37.200000000000003" customHeight="1">
      <c r="A30" s="28" t="s">
        <v>11</v>
      </c>
      <c r="B30" s="28" t="s">
        <v>58</v>
      </c>
      <c r="C30" s="26" t="s">
        <v>264</v>
      </c>
      <c r="D30" s="39" t="s">
        <v>263</v>
      </c>
      <c r="E30" s="26" t="s">
        <v>24</v>
      </c>
      <c r="F30" s="29">
        <f>'MEMORIA DE CÁLCULO'!I172</f>
        <v>50.863999999999997</v>
      </c>
      <c r="G30" s="30">
        <v>86.03</v>
      </c>
      <c r="H30" s="30">
        <f t="shared" ref="H30" si="4">ROUND(G30+(G30*$I$6),2)</f>
        <v>110.89</v>
      </c>
      <c r="I30" s="30">
        <v>5639.87</v>
      </c>
      <c r="K30" s="46"/>
    </row>
    <row r="31" spans="1:11" s="32" customFormat="1">
      <c r="A31" s="53">
        <v>5</v>
      </c>
      <c r="B31" s="53"/>
      <c r="C31" s="61"/>
      <c r="D31" s="121" t="s">
        <v>111</v>
      </c>
      <c r="E31" s="61"/>
      <c r="F31" s="62"/>
      <c r="G31" s="58"/>
      <c r="H31" s="63"/>
      <c r="I31" s="58">
        <f>SUM(I32:I34)</f>
        <v>12116.59</v>
      </c>
      <c r="K31" s="45"/>
    </row>
    <row r="32" spans="1:11" s="31" customFormat="1" ht="25.2" customHeight="1">
      <c r="A32" s="28" t="s">
        <v>21</v>
      </c>
      <c r="B32" s="28" t="s">
        <v>26</v>
      </c>
      <c r="C32" s="26" t="s">
        <v>281</v>
      </c>
      <c r="D32" s="39" t="s">
        <v>280</v>
      </c>
      <c r="E32" s="26" t="s">
        <v>24</v>
      </c>
      <c r="F32" s="29">
        <f>'MEMORIA DE CÁLCULO'!I180</f>
        <v>131.1</v>
      </c>
      <c r="G32" s="30">
        <v>20.91</v>
      </c>
      <c r="H32" s="30">
        <f t="shared" si="2"/>
        <v>26.95</v>
      </c>
      <c r="I32" s="30">
        <f t="shared" ref="I32:I39" si="5">ROUND((F32*H32),2)</f>
        <v>3533.15</v>
      </c>
      <c r="K32" s="46"/>
    </row>
    <row r="33" spans="1:11" s="31" customFormat="1" ht="38.4" customHeight="1">
      <c r="A33" s="28" t="s">
        <v>27</v>
      </c>
      <c r="B33" s="28" t="s">
        <v>26</v>
      </c>
      <c r="C33" s="26" t="s">
        <v>283</v>
      </c>
      <c r="D33" s="39" t="s">
        <v>282</v>
      </c>
      <c r="E33" s="26" t="s">
        <v>24</v>
      </c>
      <c r="F33" s="29">
        <f>'MEMORIA DE CÁLCULO'!I185</f>
        <v>131.1</v>
      </c>
      <c r="G33" s="30">
        <v>19.48</v>
      </c>
      <c r="H33" s="30">
        <f t="shared" si="2"/>
        <v>25.11</v>
      </c>
      <c r="I33" s="30">
        <f t="shared" si="5"/>
        <v>3291.92</v>
      </c>
      <c r="K33" s="46"/>
    </row>
    <row r="34" spans="1:11" s="31" customFormat="1" ht="42.6" customHeight="1">
      <c r="A34" s="28" t="s">
        <v>28</v>
      </c>
      <c r="B34" s="28" t="s">
        <v>26</v>
      </c>
      <c r="C34" s="26" t="s">
        <v>326</v>
      </c>
      <c r="D34" s="39" t="s">
        <v>325</v>
      </c>
      <c r="E34" s="26" t="s">
        <v>24</v>
      </c>
      <c r="F34" s="29">
        <f>'MEMORIA DE CÁLCULO'!I202</f>
        <v>68.73</v>
      </c>
      <c r="G34" s="29">
        <v>59.73</v>
      </c>
      <c r="H34" s="30">
        <f t="shared" si="2"/>
        <v>76.989999999999995</v>
      </c>
      <c r="I34" s="30">
        <f t="shared" si="5"/>
        <v>5291.52</v>
      </c>
      <c r="K34" s="46"/>
    </row>
    <row r="35" spans="1:11" s="31" customFormat="1" ht="16.8" customHeight="1">
      <c r="A35" s="53">
        <v>6</v>
      </c>
      <c r="B35" s="53"/>
      <c r="C35" s="61"/>
      <c r="D35" s="121" t="s">
        <v>231</v>
      </c>
      <c r="E35" s="61"/>
      <c r="F35" s="62"/>
      <c r="G35" s="58"/>
      <c r="H35" s="63"/>
      <c r="I35" s="58">
        <f>SUM(I36:I39)</f>
        <v>17710.36</v>
      </c>
      <c r="K35" s="46"/>
    </row>
    <row r="36" spans="1:11" s="31" customFormat="1" ht="33.6" customHeight="1">
      <c r="A36" s="28" t="s">
        <v>29</v>
      </c>
      <c r="B36" s="28" t="s">
        <v>19</v>
      </c>
      <c r="C36" s="26" t="s">
        <v>218</v>
      </c>
      <c r="D36" s="39" t="s">
        <v>219</v>
      </c>
      <c r="E36" s="26" t="s">
        <v>34</v>
      </c>
      <c r="F36" s="29">
        <f>'MEMORIA DE CÁLCULO'!I210</f>
        <v>8</v>
      </c>
      <c r="G36" s="30">
        <v>603.9</v>
      </c>
      <c r="H36" s="30">
        <f t="shared" si="2"/>
        <v>778.4</v>
      </c>
      <c r="I36" s="30">
        <f t="shared" si="5"/>
        <v>6227.2</v>
      </c>
      <c r="K36" s="46"/>
    </row>
    <row r="37" spans="1:11" s="31" customFormat="1" ht="64.2" customHeight="1">
      <c r="A37" s="28" t="s">
        <v>30</v>
      </c>
      <c r="B37" s="28" t="s">
        <v>19</v>
      </c>
      <c r="C37" s="26" t="s">
        <v>220</v>
      </c>
      <c r="D37" s="39" t="s">
        <v>221</v>
      </c>
      <c r="E37" s="26" t="s">
        <v>34</v>
      </c>
      <c r="F37" s="29">
        <f>'MEMORIA DE CÁLCULO'!I215</f>
        <v>8</v>
      </c>
      <c r="G37" s="30">
        <v>76.02</v>
      </c>
      <c r="H37" s="30">
        <f t="shared" si="2"/>
        <v>97.99</v>
      </c>
      <c r="I37" s="30">
        <f t="shared" si="5"/>
        <v>783.92</v>
      </c>
      <c r="K37" s="46"/>
    </row>
    <row r="38" spans="1:11" s="31" customFormat="1" ht="43.8" customHeight="1">
      <c r="A38" s="28" t="s">
        <v>31</v>
      </c>
      <c r="B38" s="28" t="s">
        <v>19</v>
      </c>
      <c r="C38" s="26" t="s">
        <v>166</v>
      </c>
      <c r="D38" s="39" t="s">
        <v>165</v>
      </c>
      <c r="E38" s="26" t="s">
        <v>24</v>
      </c>
      <c r="F38" s="29">
        <f>'MEMORIA DE CÁLCULO'!I220</f>
        <v>9</v>
      </c>
      <c r="G38" s="30">
        <v>868.74</v>
      </c>
      <c r="H38" s="30">
        <f t="shared" si="2"/>
        <v>1119.76</v>
      </c>
      <c r="I38" s="30">
        <f t="shared" si="5"/>
        <v>10077.84</v>
      </c>
      <c r="K38" s="46"/>
    </row>
    <row r="39" spans="1:11" s="31" customFormat="1" ht="43.8" customHeight="1">
      <c r="A39" s="28" t="s">
        <v>184</v>
      </c>
      <c r="B39" s="28" t="s">
        <v>19</v>
      </c>
      <c r="C39" s="26" t="s">
        <v>183</v>
      </c>
      <c r="D39" s="39" t="s">
        <v>182</v>
      </c>
      <c r="E39" s="26" t="s">
        <v>34</v>
      </c>
      <c r="F39" s="29">
        <f>'MEMORIA DE CÁLCULO'!I225</f>
        <v>5</v>
      </c>
      <c r="G39" s="30">
        <v>96.42</v>
      </c>
      <c r="H39" s="30">
        <f t="shared" si="2"/>
        <v>124.28</v>
      </c>
      <c r="I39" s="30">
        <f t="shared" si="5"/>
        <v>621.4</v>
      </c>
      <c r="K39" s="46"/>
    </row>
    <row r="40" spans="1:11" s="31" customFormat="1" ht="12.6" customHeight="1">
      <c r="A40" s="53">
        <v>7</v>
      </c>
      <c r="B40" s="53"/>
      <c r="C40" s="61"/>
      <c r="D40" s="121" t="s">
        <v>113</v>
      </c>
      <c r="E40" s="61"/>
      <c r="F40" s="62"/>
      <c r="G40" s="58"/>
      <c r="H40" s="63"/>
      <c r="I40" s="58">
        <f>SUM(I41:I47)</f>
        <v>9675.0199999999986</v>
      </c>
      <c r="K40" s="46"/>
    </row>
    <row r="41" spans="1:11" s="31" customFormat="1" ht="42" customHeight="1">
      <c r="A41" s="28" t="s">
        <v>35</v>
      </c>
      <c r="B41" s="28" t="s">
        <v>58</v>
      </c>
      <c r="C41" s="26" t="s">
        <v>223</v>
      </c>
      <c r="D41" s="39" t="s">
        <v>222</v>
      </c>
      <c r="E41" s="26" t="s">
        <v>34</v>
      </c>
      <c r="F41" s="29">
        <f>'MEMORIA DE CÁLCULO'!I233</f>
        <v>1</v>
      </c>
      <c r="G41" s="30">
        <v>1541.79</v>
      </c>
      <c r="H41" s="30">
        <f t="shared" si="2"/>
        <v>1987.29</v>
      </c>
      <c r="I41" s="30">
        <f t="shared" ref="I41:I53" si="6">ROUND((F41*H41),2)</f>
        <v>1987.29</v>
      </c>
      <c r="J41" s="31">
        <v>1</v>
      </c>
      <c r="K41" s="46"/>
    </row>
    <row r="42" spans="1:11" s="31" customFormat="1" ht="55.8" customHeight="1">
      <c r="A42" s="28" t="s">
        <v>36</v>
      </c>
      <c r="B42" s="28" t="s">
        <v>19</v>
      </c>
      <c r="C42" s="26" t="s">
        <v>254</v>
      </c>
      <c r="D42" s="39" t="s">
        <v>253</v>
      </c>
      <c r="E42" s="26" t="s">
        <v>34</v>
      </c>
      <c r="F42" s="29">
        <f>'MEMORIA DE CÁLCULO'!I238</f>
        <v>3</v>
      </c>
      <c r="G42" s="30">
        <v>500.79</v>
      </c>
      <c r="H42" s="30">
        <f t="shared" si="2"/>
        <v>645.49</v>
      </c>
      <c r="I42" s="30">
        <f t="shared" si="6"/>
        <v>1936.47</v>
      </c>
      <c r="K42" s="46"/>
    </row>
    <row r="43" spans="1:11" s="31" customFormat="1" ht="55.8" customHeight="1">
      <c r="A43" s="28" t="s">
        <v>37</v>
      </c>
      <c r="B43" s="28" t="s">
        <v>19</v>
      </c>
      <c r="C43" s="26" t="s">
        <v>256</v>
      </c>
      <c r="D43" s="39" t="s">
        <v>255</v>
      </c>
      <c r="E43" s="26" t="s">
        <v>34</v>
      </c>
      <c r="F43" s="29">
        <f>'MEMORIA DE CÁLCULO'!I243</f>
        <v>3</v>
      </c>
      <c r="G43" s="30">
        <v>118.43</v>
      </c>
      <c r="H43" s="30">
        <f t="shared" si="2"/>
        <v>152.65</v>
      </c>
      <c r="I43" s="30">
        <f t="shared" si="6"/>
        <v>457.95</v>
      </c>
      <c r="K43" s="46"/>
    </row>
    <row r="44" spans="1:11" s="31" customFormat="1" ht="24" customHeight="1">
      <c r="A44" s="28" t="s">
        <v>38</v>
      </c>
      <c r="B44" s="28" t="s">
        <v>26</v>
      </c>
      <c r="C44" s="26" t="s">
        <v>225</v>
      </c>
      <c r="D44" s="39" t="s">
        <v>224</v>
      </c>
      <c r="E44" s="26" t="s">
        <v>34</v>
      </c>
      <c r="F44" s="29">
        <f>'MEMORIA DE CÁLCULO'!I248</f>
        <v>1</v>
      </c>
      <c r="G44" s="30">
        <v>664.98</v>
      </c>
      <c r="H44" s="30">
        <f t="shared" si="2"/>
        <v>857.13</v>
      </c>
      <c r="I44" s="30">
        <f t="shared" si="6"/>
        <v>857.13</v>
      </c>
      <c r="J44" s="31">
        <v>1</v>
      </c>
      <c r="K44" s="46"/>
    </row>
    <row r="45" spans="1:11" s="31" customFormat="1" ht="55.2" customHeight="1">
      <c r="A45" s="28" t="s">
        <v>39</v>
      </c>
      <c r="B45" s="28" t="s">
        <v>19</v>
      </c>
      <c r="C45" s="26" t="s">
        <v>258</v>
      </c>
      <c r="D45" s="39" t="s">
        <v>257</v>
      </c>
      <c r="E45" s="26" t="s">
        <v>34</v>
      </c>
      <c r="F45" s="29">
        <f>'MEMORIA DE CÁLCULO'!I253</f>
        <v>3</v>
      </c>
      <c r="G45" s="30">
        <v>1071.71</v>
      </c>
      <c r="H45" s="30">
        <f t="shared" si="2"/>
        <v>1381.38</v>
      </c>
      <c r="I45" s="30">
        <f t="shared" si="6"/>
        <v>4144.1400000000003</v>
      </c>
      <c r="J45" s="31">
        <v>1</v>
      </c>
      <c r="K45" s="46"/>
    </row>
    <row r="46" spans="1:11" s="31" customFormat="1" ht="26.4" customHeight="1">
      <c r="A46" s="28" t="s">
        <v>40</v>
      </c>
      <c r="B46" s="28" t="s">
        <v>58</v>
      </c>
      <c r="C46" s="26" t="s">
        <v>173</v>
      </c>
      <c r="D46" s="39" t="s">
        <v>172</v>
      </c>
      <c r="E46" s="26" t="s">
        <v>34</v>
      </c>
      <c r="F46" s="29">
        <f>'MEMORIA DE CÁLCULO'!I258</f>
        <v>1</v>
      </c>
      <c r="G46" s="30">
        <v>59.72</v>
      </c>
      <c r="H46" s="30">
        <f t="shared" si="2"/>
        <v>76.98</v>
      </c>
      <c r="I46" s="30">
        <f t="shared" si="6"/>
        <v>76.98</v>
      </c>
      <c r="K46" s="46"/>
    </row>
    <row r="47" spans="1:11" s="31" customFormat="1" ht="80.400000000000006" customHeight="1">
      <c r="A47" s="28" t="s">
        <v>196</v>
      </c>
      <c r="B47" s="28" t="s">
        <v>19</v>
      </c>
      <c r="C47" s="26" t="s">
        <v>260</v>
      </c>
      <c r="D47" s="39" t="s">
        <v>259</v>
      </c>
      <c r="E47" s="26" t="s">
        <v>34</v>
      </c>
      <c r="F47" s="29">
        <f>'MEMORIA DE CÁLCULO'!I263</f>
        <v>1</v>
      </c>
      <c r="G47" s="30">
        <v>166.85</v>
      </c>
      <c r="H47" s="30">
        <f t="shared" si="2"/>
        <v>215.06</v>
      </c>
      <c r="I47" s="30">
        <f t="shared" si="6"/>
        <v>215.06</v>
      </c>
      <c r="K47" s="46"/>
    </row>
    <row r="48" spans="1:11" s="31" customFormat="1" ht="12.6" customHeight="1">
      <c r="A48" s="53">
        <v>8</v>
      </c>
      <c r="B48" s="53"/>
      <c r="C48" s="61"/>
      <c r="D48" s="121" t="s">
        <v>171</v>
      </c>
      <c r="E48" s="61"/>
      <c r="F48" s="62"/>
      <c r="G48" s="58"/>
      <c r="H48" s="63"/>
      <c r="I48" s="58">
        <f>SUM(I49:I53)</f>
        <v>8756.6999999999989</v>
      </c>
      <c r="K48" s="46"/>
    </row>
    <row r="49" spans="1:11" s="31" customFormat="1" ht="26.4" customHeight="1">
      <c r="A49" s="28" t="s">
        <v>42</v>
      </c>
      <c r="B49" s="26" t="s">
        <v>48</v>
      </c>
      <c r="C49" s="26" t="s">
        <v>46</v>
      </c>
      <c r="D49" s="39" t="s">
        <v>47</v>
      </c>
      <c r="E49" s="26" t="s">
        <v>34</v>
      </c>
      <c r="F49" s="29">
        <f>'MEMORIA DE CÁLCULO'!I271</f>
        <v>12</v>
      </c>
      <c r="G49" s="30">
        <v>305.02999999999997</v>
      </c>
      <c r="H49" s="30">
        <f t="shared" si="2"/>
        <v>393.17</v>
      </c>
      <c r="I49" s="30">
        <f t="shared" si="6"/>
        <v>4718.04</v>
      </c>
      <c r="K49" s="46"/>
    </row>
    <row r="50" spans="1:11" s="31" customFormat="1" ht="107.4" customHeight="1">
      <c r="A50" s="28" t="s">
        <v>43</v>
      </c>
      <c r="B50" s="26" t="s">
        <v>19</v>
      </c>
      <c r="C50" s="28" t="s">
        <v>181</v>
      </c>
      <c r="D50" s="39" t="s">
        <v>180</v>
      </c>
      <c r="E50" s="26" t="s">
        <v>34</v>
      </c>
      <c r="F50" s="29">
        <f>'MEMORIA DE CÁLCULO'!I276</f>
        <v>6</v>
      </c>
      <c r="G50" s="30">
        <v>283.32</v>
      </c>
      <c r="H50" s="30">
        <f t="shared" si="2"/>
        <v>365.19</v>
      </c>
      <c r="I50" s="30">
        <f t="shared" si="6"/>
        <v>2191.14</v>
      </c>
      <c r="K50" s="46"/>
    </row>
    <row r="51" spans="1:11" s="31" customFormat="1" ht="26.4" customHeight="1">
      <c r="A51" s="28" t="s">
        <v>44</v>
      </c>
      <c r="B51" s="26" t="s">
        <v>48</v>
      </c>
      <c r="C51" s="28" t="s">
        <v>50</v>
      </c>
      <c r="D51" s="39" t="s">
        <v>49</v>
      </c>
      <c r="E51" s="26" t="s">
        <v>34</v>
      </c>
      <c r="F51" s="29">
        <v>3</v>
      </c>
      <c r="G51" s="30">
        <v>314.3</v>
      </c>
      <c r="H51" s="30">
        <f t="shared" si="2"/>
        <v>405.12</v>
      </c>
      <c r="I51" s="30">
        <f t="shared" si="6"/>
        <v>1215.3599999999999</v>
      </c>
      <c r="K51" s="46"/>
    </row>
    <row r="52" spans="1:11" s="31" customFormat="1" ht="26.4" customHeight="1">
      <c r="A52" s="28" t="s">
        <v>45</v>
      </c>
      <c r="B52" s="26" t="s">
        <v>26</v>
      </c>
      <c r="C52" s="26" t="s">
        <v>170</v>
      </c>
      <c r="D52" s="39" t="s">
        <v>169</v>
      </c>
      <c r="E52" s="26" t="s">
        <v>34</v>
      </c>
      <c r="F52" s="29">
        <f>'MEMORIA DE CÁLCULO'!I286</f>
        <v>12</v>
      </c>
      <c r="G52" s="30">
        <v>6.81</v>
      </c>
      <c r="H52" s="30">
        <f t="shared" si="2"/>
        <v>8.7799999999999994</v>
      </c>
      <c r="I52" s="30">
        <f t="shared" si="6"/>
        <v>105.36</v>
      </c>
      <c r="K52" s="46"/>
    </row>
    <row r="53" spans="1:11" s="31" customFormat="1" ht="18" customHeight="1">
      <c r="A53" s="28" t="s">
        <v>197</v>
      </c>
      <c r="B53" s="26" t="s">
        <v>48</v>
      </c>
      <c r="C53" s="26" t="s">
        <v>226</v>
      </c>
      <c r="D53" s="39" t="s">
        <v>227</v>
      </c>
      <c r="E53" s="26" t="s">
        <v>34</v>
      </c>
      <c r="F53" s="29">
        <f>'MEMORIA DE CÁLCULO'!I291</f>
        <v>12</v>
      </c>
      <c r="G53" s="30">
        <v>34.06</v>
      </c>
      <c r="H53" s="30">
        <f t="shared" si="2"/>
        <v>43.9</v>
      </c>
      <c r="I53" s="30">
        <f t="shared" si="6"/>
        <v>526.79999999999995</v>
      </c>
      <c r="K53" s="46"/>
    </row>
    <row r="54" spans="1:11" s="31" customFormat="1" ht="11.4" customHeight="1">
      <c r="A54" s="53">
        <v>9</v>
      </c>
      <c r="B54" s="53"/>
      <c r="C54" s="61"/>
      <c r="D54" s="55" t="s">
        <v>177</v>
      </c>
      <c r="E54" s="61"/>
      <c r="F54" s="62"/>
      <c r="G54" s="58"/>
      <c r="H54" s="63"/>
      <c r="I54" s="58">
        <f>SUM(I55:I56)</f>
        <v>2912.9700000000003</v>
      </c>
      <c r="K54" s="46"/>
    </row>
    <row r="55" spans="1:11" s="31" customFormat="1" ht="17.399999999999999" customHeight="1">
      <c r="A55" s="28" t="s">
        <v>198</v>
      </c>
      <c r="B55" s="28" t="s">
        <v>19</v>
      </c>
      <c r="C55" s="26" t="s">
        <v>23</v>
      </c>
      <c r="D55" s="39" t="s">
        <v>178</v>
      </c>
      <c r="E55" s="26" t="s">
        <v>24</v>
      </c>
      <c r="F55" s="29">
        <f>'MEMORIA DE CÁLCULO'!I298</f>
        <v>223.48</v>
      </c>
      <c r="G55" s="40">
        <v>7.78</v>
      </c>
      <c r="H55" s="30">
        <f t="shared" si="2"/>
        <v>10.029999999999999</v>
      </c>
      <c r="I55" s="30">
        <f>ROUND((F55*H55),2)</f>
        <v>2241.5</v>
      </c>
      <c r="K55" s="46"/>
    </row>
    <row r="56" spans="1:11" s="31" customFormat="1" ht="27.6" customHeight="1">
      <c r="A56" s="28" t="s">
        <v>374</v>
      </c>
      <c r="B56" s="26" t="s">
        <v>26</v>
      </c>
      <c r="C56" s="26" t="s">
        <v>373</v>
      </c>
      <c r="D56" s="39" t="s">
        <v>372</v>
      </c>
      <c r="E56" s="26" t="s">
        <v>34</v>
      </c>
      <c r="F56" s="29">
        <f>'MEMORIA DE CÁLCULO'!I302</f>
        <v>1</v>
      </c>
      <c r="G56" s="40">
        <v>520.94000000000005</v>
      </c>
      <c r="H56" s="30">
        <f t="shared" si="2"/>
        <v>671.47</v>
      </c>
      <c r="I56" s="30">
        <f>ROUND((F56*H56),2)</f>
        <v>671.47</v>
      </c>
      <c r="K56" s="46"/>
    </row>
    <row r="57" spans="1:11" s="31" customFormat="1" ht="17.399999999999999" customHeight="1">
      <c r="A57" s="220" t="s">
        <v>324</v>
      </c>
      <c r="B57" s="221"/>
      <c r="C57" s="221"/>
      <c r="D57" s="221"/>
      <c r="E57" s="221"/>
      <c r="F57" s="221"/>
      <c r="G57" s="221"/>
      <c r="H57" s="222"/>
      <c r="I57" s="201">
        <f>SUM(I54,I48,I40,I35,I31,I27,I23,I15,I13)</f>
        <v>90690.559999999998</v>
      </c>
      <c r="K57" s="46"/>
    </row>
    <row r="58" spans="1:11" s="31" customFormat="1" ht="8.4" customHeight="1">
      <c r="A58" s="204"/>
      <c r="B58" s="205"/>
      <c r="C58" s="205"/>
      <c r="D58" s="205"/>
      <c r="E58" s="205"/>
      <c r="F58" s="205"/>
      <c r="G58" s="205"/>
      <c r="H58" s="205"/>
      <c r="I58" s="206"/>
      <c r="K58" s="46"/>
    </row>
    <row r="59" spans="1:11" s="31" customFormat="1" ht="17.399999999999999" customHeight="1">
      <c r="A59" s="219" t="s">
        <v>284</v>
      </c>
      <c r="B59" s="219"/>
      <c r="C59" s="219"/>
      <c r="D59" s="219"/>
      <c r="E59" s="219"/>
      <c r="F59" s="219"/>
      <c r="G59" s="219"/>
      <c r="H59" s="219"/>
      <c r="I59" s="219"/>
      <c r="K59" s="46"/>
    </row>
    <row r="60" spans="1:11" s="31" customFormat="1" ht="17.399999999999999" customHeight="1">
      <c r="A60" s="53">
        <v>1</v>
      </c>
      <c r="B60" s="53"/>
      <c r="C60" s="61"/>
      <c r="D60" s="121" t="s">
        <v>293</v>
      </c>
      <c r="E60" s="61"/>
      <c r="F60" s="62"/>
      <c r="G60" s="58"/>
      <c r="H60" s="63"/>
      <c r="I60" s="58">
        <f>SUM(I61:I64)</f>
        <v>11085.79</v>
      </c>
      <c r="K60" s="46"/>
    </row>
    <row r="61" spans="1:11" s="31" customFormat="1" ht="31.8" customHeight="1">
      <c r="A61" s="28" t="s">
        <v>4</v>
      </c>
      <c r="B61" s="28" t="s">
        <v>26</v>
      </c>
      <c r="C61" s="26" t="s">
        <v>281</v>
      </c>
      <c r="D61" s="39" t="s">
        <v>280</v>
      </c>
      <c r="E61" s="26" t="s">
        <v>24</v>
      </c>
      <c r="F61" s="29">
        <f>'MEMORIA DE CÁLCULO'!I312</f>
        <v>77.004000000000005</v>
      </c>
      <c r="G61" s="30">
        <v>20.91</v>
      </c>
      <c r="H61" s="30">
        <f t="shared" ref="H61:H62" si="7">ROUND(G61+(G61*$I$6),2)</f>
        <v>26.95</v>
      </c>
      <c r="I61" s="30">
        <v>2075.15</v>
      </c>
      <c r="K61" s="46"/>
    </row>
    <row r="62" spans="1:11" s="31" customFormat="1" ht="37.799999999999997" customHeight="1">
      <c r="A62" s="28" t="s">
        <v>289</v>
      </c>
      <c r="B62" s="28" t="s">
        <v>26</v>
      </c>
      <c r="C62" s="26" t="s">
        <v>283</v>
      </c>
      <c r="D62" s="39" t="s">
        <v>282</v>
      </c>
      <c r="E62" s="26" t="s">
        <v>24</v>
      </c>
      <c r="F62" s="29">
        <f>'MEMORIA DE CÁLCULO'!I317</f>
        <v>77.004000000000005</v>
      </c>
      <c r="G62" s="30">
        <v>19.48</v>
      </c>
      <c r="H62" s="30">
        <f t="shared" si="7"/>
        <v>25.11</v>
      </c>
      <c r="I62" s="30">
        <v>1933.47</v>
      </c>
      <c r="K62" s="46"/>
    </row>
    <row r="63" spans="1:11" s="31" customFormat="1" ht="37.799999999999997" customHeight="1">
      <c r="A63" s="28" t="s">
        <v>334</v>
      </c>
      <c r="B63" s="28" t="s">
        <v>26</v>
      </c>
      <c r="C63" s="26" t="s">
        <v>377</v>
      </c>
      <c r="D63" s="39" t="s">
        <v>376</v>
      </c>
      <c r="E63" s="26" t="s">
        <v>24</v>
      </c>
      <c r="F63" s="29">
        <f>'MEMORIA DE CÁLCULO'!I322</f>
        <v>77.004000000000005</v>
      </c>
      <c r="G63" s="30">
        <v>19.350000000000001</v>
      </c>
      <c r="H63" s="30">
        <f t="shared" ref="H63" si="8">ROUND(G63+(G63*$I$6),2)</f>
        <v>24.94</v>
      </c>
      <c r="I63" s="30">
        <v>1920.38</v>
      </c>
      <c r="K63" s="46"/>
    </row>
    <row r="64" spans="1:11" s="31" customFormat="1" ht="27.6" customHeight="1">
      <c r="A64" s="28" t="s">
        <v>378</v>
      </c>
      <c r="B64" s="28" t="s">
        <v>26</v>
      </c>
      <c r="C64" s="26" t="s">
        <v>326</v>
      </c>
      <c r="D64" s="39" t="s">
        <v>325</v>
      </c>
      <c r="E64" s="26" t="s">
        <v>24</v>
      </c>
      <c r="F64" s="29">
        <f>'MEMORIA DE CÁLCULO'!I338</f>
        <v>66.98</v>
      </c>
      <c r="G64" s="29">
        <v>59.73</v>
      </c>
      <c r="H64" s="30">
        <f t="shared" ref="H64" si="9">ROUND(G64+(G64*$I$6),2)</f>
        <v>76.989999999999995</v>
      </c>
      <c r="I64" s="30">
        <f t="shared" ref="I64" si="10">ROUND((F64*H64),2)</f>
        <v>5156.79</v>
      </c>
      <c r="K64" s="46"/>
    </row>
    <row r="65" spans="1:11" s="31" customFormat="1" ht="17.399999999999999" customHeight="1">
      <c r="A65" s="53">
        <v>2</v>
      </c>
      <c r="B65" s="53"/>
      <c r="C65" s="61"/>
      <c r="D65" s="121" t="s">
        <v>380</v>
      </c>
      <c r="E65" s="61"/>
      <c r="F65" s="62"/>
      <c r="G65" s="58"/>
      <c r="H65" s="63"/>
      <c r="I65" s="58">
        <f>SUM(I66:I70)</f>
        <v>20770.489999999998</v>
      </c>
      <c r="K65" s="46"/>
    </row>
    <row r="66" spans="1:11" s="31" customFormat="1" ht="39.6" customHeight="1">
      <c r="A66" s="28" t="s">
        <v>5</v>
      </c>
      <c r="B66" s="28" t="s">
        <v>19</v>
      </c>
      <c r="C66" s="26" t="s">
        <v>292</v>
      </c>
      <c r="D66" s="39" t="s">
        <v>291</v>
      </c>
      <c r="E66" s="26" t="s">
        <v>209</v>
      </c>
      <c r="F66" s="29">
        <f>'MEMORIA DE CÁLCULO'!I346</f>
        <v>2.0031000000000003</v>
      </c>
      <c r="G66" s="40">
        <v>2187.4499999999998</v>
      </c>
      <c r="H66" s="30">
        <f t="shared" ref="H66" si="11">ROUND(G66+(G66*$I$6),2)</f>
        <v>2819.51</v>
      </c>
      <c r="I66" s="30">
        <v>5639.02</v>
      </c>
      <c r="K66" s="46"/>
    </row>
    <row r="67" spans="1:11" s="31" customFormat="1" ht="33" customHeight="1">
      <c r="A67" s="28" t="s">
        <v>189</v>
      </c>
      <c r="B67" s="28" t="s">
        <v>19</v>
      </c>
      <c r="C67" s="26" t="s">
        <v>297</v>
      </c>
      <c r="D67" s="39" t="s">
        <v>296</v>
      </c>
      <c r="E67" s="26" t="s">
        <v>209</v>
      </c>
      <c r="F67" s="29">
        <f>'MEMORIA DE CÁLCULO'!I351</f>
        <v>0.23399999999999999</v>
      </c>
      <c r="G67" s="30">
        <v>3211.48</v>
      </c>
      <c r="H67" s="30">
        <f t="shared" ref="H67" si="12">ROUND(G67+(G67*$I$6),2)</f>
        <v>4139.4399999999996</v>
      </c>
      <c r="I67" s="30">
        <v>952.07</v>
      </c>
      <c r="K67" s="46"/>
    </row>
    <row r="68" spans="1:11" s="31" customFormat="1" ht="33" customHeight="1">
      <c r="A68" s="28" t="s">
        <v>190</v>
      </c>
      <c r="B68" s="28" t="s">
        <v>26</v>
      </c>
      <c r="C68" s="26" t="s">
        <v>381</v>
      </c>
      <c r="D68" s="39" t="s">
        <v>379</v>
      </c>
      <c r="E68" s="26" t="s">
        <v>24</v>
      </c>
      <c r="F68" s="29">
        <f>'MEMORIA DE CÁLCULO'!I356</f>
        <v>53.416000000000011</v>
      </c>
      <c r="G68" s="30">
        <v>126.75</v>
      </c>
      <c r="H68" s="30">
        <f t="shared" ref="H68" si="13">ROUND(G68+(G68*$I$6),2)</f>
        <v>163.37</v>
      </c>
      <c r="I68" s="30">
        <v>8727.23</v>
      </c>
      <c r="K68" s="46"/>
    </row>
    <row r="69" spans="1:11" s="31" customFormat="1" ht="45" customHeight="1">
      <c r="A69" s="28" t="s">
        <v>191</v>
      </c>
      <c r="B69" s="28" t="s">
        <v>19</v>
      </c>
      <c r="C69" s="26" t="s">
        <v>383</v>
      </c>
      <c r="D69" s="39" t="s">
        <v>382</v>
      </c>
      <c r="E69" s="26" t="s">
        <v>24</v>
      </c>
      <c r="F69" s="29">
        <f>'MEMORIA DE CÁLCULO'!I361</f>
        <v>80.124000000000009</v>
      </c>
      <c r="G69" s="30">
        <v>9.74</v>
      </c>
      <c r="H69" s="30">
        <f t="shared" ref="H69:H70" si="14">ROUND(G69+(G69*$I$6),2)</f>
        <v>12.55</v>
      </c>
      <c r="I69" s="30">
        <v>1005.51</v>
      </c>
      <c r="K69" s="46"/>
    </row>
    <row r="70" spans="1:11" s="31" customFormat="1" ht="39.6" customHeight="1">
      <c r="A70" s="28" t="s">
        <v>192</v>
      </c>
      <c r="B70" s="28" t="s">
        <v>19</v>
      </c>
      <c r="C70" s="26" t="s">
        <v>385</v>
      </c>
      <c r="D70" s="39" t="s">
        <v>384</v>
      </c>
      <c r="E70" s="26" t="s">
        <v>24</v>
      </c>
      <c r="F70" s="29">
        <f>'MEMORIA DE CÁLCULO'!I366</f>
        <v>80.124000000000009</v>
      </c>
      <c r="G70" s="30">
        <v>43.06</v>
      </c>
      <c r="H70" s="30">
        <f t="shared" si="14"/>
        <v>55.5</v>
      </c>
      <c r="I70" s="30">
        <v>4446.66</v>
      </c>
      <c r="K70" s="46"/>
    </row>
    <row r="71" spans="1:11" s="31" customFormat="1" ht="17.399999999999999" customHeight="1">
      <c r="A71" s="53">
        <v>3</v>
      </c>
      <c r="B71" s="53"/>
      <c r="C71" s="61"/>
      <c r="D71" s="121" t="s">
        <v>110</v>
      </c>
      <c r="E71" s="61"/>
      <c r="F71" s="62"/>
      <c r="G71" s="58"/>
      <c r="H71" s="63"/>
      <c r="I71" s="58">
        <f>SUM(I72:I76)</f>
        <v>23799.64</v>
      </c>
      <c r="K71" s="46"/>
    </row>
    <row r="72" spans="1:11" s="31" customFormat="1" ht="28.8" customHeight="1">
      <c r="A72" s="28" t="s">
        <v>6</v>
      </c>
      <c r="B72" s="28" t="s">
        <v>26</v>
      </c>
      <c r="C72" s="26" t="s">
        <v>288</v>
      </c>
      <c r="D72" s="39" t="s">
        <v>287</v>
      </c>
      <c r="E72" s="26" t="s">
        <v>24</v>
      </c>
      <c r="F72" s="29">
        <f>'MEMORIA DE CÁLCULO'!I383</f>
        <v>3.93</v>
      </c>
      <c r="G72" s="30">
        <v>41.9</v>
      </c>
      <c r="H72" s="30">
        <f t="shared" ref="H72" si="15">ROUND(G72+(G72*$I$6),2)</f>
        <v>54.01</v>
      </c>
      <c r="I72" s="30">
        <f t="shared" ref="I72" si="16">ROUND((F72*H72),2)</f>
        <v>212.26</v>
      </c>
      <c r="K72" s="46"/>
    </row>
    <row r="73" spans="1:11" s="31" customFormat="1" ht="43.2" customHeight="1">
      <c r="A73" s="28" t="s">
        <v>251</v>
      </c>
      <c r="B73" s="28" t="s">
        <v>19</v>
      </c>
      <c r="C73" s="26" t="s">
        <v>286</v>
      </c>
      <c r="D73" s="39" t="s">
        <v>285</v>
      </c>
      <c r="E73" s="26" t="s">
        <v>24</v>
      </c>
      <c r="F73" s="29">
        <f>'MEMORIA DE CÁLCULO'!I399</f>
        <v>66.98</v>
      </c>
      <c r="G73" s="30">
        <v>41.54</v>
      </c>
      <c r="H73" s="30">
        <f t="shared" ref="H73" si="17">ROUND(G73+(G73*$I$6),2)</f>
        <v>53.54</v>
      </c>
      <c r="I73" s="30">
        <f t="shared" ref="I73" si="18">ROUND((F73*H73),2)</f>
        <v>3586.11</v>
      </c>
      <c r="K73" s="46"/>
    </row>
    <row r="74" spans="1:11" s="31" customFormat="1" ht="36.6" customHeight="1">
      <c r="A74" s="28" t="s">
        <v>294</v>
      </c>
      <c r="B74" s="28" t="s">
        <v>58</v>
      </c>
      <c r="C74" s="26" t="s">
        <v>211</v>
      </c>
      <c r="D74" s="39" t="s">
        <v>212</v>
      </c>
      <c r="E74" s="26" t="s">
        <v>24</v>
      </c>
      <c r="F74" s="29">
        <f>'MEMORIA DE CÁLCULO'!I179</f>
        <v>131.1</v>
      </c>
      <c r="G74" s="30">
        <v>80.099999999999994</v>
      </c>
      <c r="H74" s="30">
        <f t="shared" ref="H74:H76" si="19">ROUND(G74+(G74*$I$6),2)</f>
        <v>103.24</v>
      </c>
      <c r="I74" s="30">
        <f t="shared" ref="I74:I76" si="20">ROUND((F74*H74),2)</f>
        <v>13534.76</v>
      </c>
      <c r="K74" s="46"/>
    </row>
    <row r="75" spans="1:11" s="31" customFormat="1" ht="30.6" customHeight="1">
      <c r="A75" s="28" t="s">
        <v>252</v>
      </c>
      <c r="B75" s="28" t="s">
        <v>58</v>
      </c>
      <c r="C75" s="26" t="s">
        <v>213</v>
      </c>
      <c r="D75" s="39" t="s">
        <v>214</v>
      </c>
      <c r="E75" s="26" t="s">
        <v>15</v>
      </c>
      <c r="F75" s="29">
        <f>'MEMORIA DE CÁLCULO'!I428</f>
        <v>70.22</v>
      </c>
      <c r="G75" s="30">
        <v>11.5</v>
      </c>
      <c r="H75" s="30">
        <f t="shared" si="19"/>
        <v>14.82</v>
      </c>
      <c r="I75" s="30">
        <f t="shared" si="20"/>
        <v>1040.6600000000001</v>
      </c>
      <c r="K75" s="46"/>
    </row>
    <row r="76" spans="1:11" s="31" customFormat="1" ht="36.6" customHeight="1">
      <c r="A76" s="28" t="s">
        <v>295</v>
      </c>
      <c r="B76" s="28" t="s">
        <v>58</v>
      </c>
      <c r="C76" s="26" t="s">
        <v>264</v>
      </c>
      <c r="D76" s="39" t="s">
        <v>263</v>
      </c>
      <c r="E76" s="26" t="s">
        <v>24</v>
      </c>
      <c r="F76" s="29">
        <f>'MEMORIA DE CÁLCULO'!I439</f>
        <v>48.932000000000002</v>
      </c>
      <c r="G76" s="30">
        <v>86.03</v>
      </c>
      <c r="H76" s="30">
        <f t="shared" si="19"/>
        <v>110.89</v>
      </c>
      <c r="I76" s="30">
        <v>5425.85</v>
      </c>
      <c r="K76" s="46"/>
    </row>
    <row r="77" spans="1:11" s="31" customFormat="1" ht="17.399999999999999" customHeight="1">
      <c r="A77" s="53">
        <v>4</v>
      </c>
      <c r="B77" s="53"/>
      <c r="C77" s="61"/>
      <c r="D77" s="121" t="s">
        <v>164</v>
      </c>
      <c r="E77" s="60"/>
      <c r="F77" s="62"/>
      <c r="G77" s="58"/>
      <c r="H77" s="58"/>
      <c r="I77" s="58">
        <f>SUM(I78:I80)</f>
        <v>7023.5900000000011</v>
      </c>
      <c r="K77" s="46"/>
    </row>
    <row r="78" spans="1:11" s="31" customFormat="1" ht="36.6" customHeight="1">
      <c r="A78" s="28" t="s">
        <v>3</v>
      </c>
      <c r="B78" s="28" t="s">
        <v>19</v>
      </c>
      <c r="C78" s="26" t="s">
        <v>125</v>
      </c>
      <c r="D78" s="39" t="s">
        <v>124</v>
      </c>
      <c r="E78" s="26" t="s">
        <v>24</v>
      </c>
      <c r="F78" s="29">
        <f>'MEMORIA DE CÁLCULO'!I154</f>
        <v>13.259999999999998</v>
      </c>
      <c r="G78" s="30">
        <v>19.41</v>
      </c>
      <c r="H78" s="30">
        <f>ROUND(G78+(G78*$I$6),2)</f>
        <v>25.02</v>
      </c>
      <c r="I78" s="30">
        <v>331.77</v>
      </c>
      <c r="K78" s="46"/>
    </row>
    <row r="79" spans="1:11" s="31" customFormat="1" ht="33" customHeight="1">
      <c r="A79" s="28" t="s">
        <v>10</v>
      </c>
      <c r="B79" s="28" t="s">
        <v>19</v>
      </c>
      <c r="C79" s="26" t="s">
        <v>22</v>
      </c>
      <c r="D79" s="39" t="s">
        <v>163</v>
      </c>
      <c r="E79" s="26" t="s">
        <v>24</v>
      </c>
      <c r="F79" s="29">
        <f>'MEMORIA DE CÁLCULO'!I468</f>
        <v>267.64800000000002</v>
      </c>
      <c r="G79" s="30">
        <v>15.66</v>
      </c>
      <c r="H79" s="30">
        <f>ROUND(G79+(G79*$I$6),2)</f>
        <v>20.18</v>
      </c>
      <c r="I79" s="30">
        <v>5401.18</v>
      </c>
      <c r="K79" s="46"/>
    </row>
    <row r="80" spans="1:11" s="31" customFormat="1" ht="38.4" customHeight="1">
      <c r="A80" s="28" t="s">
        <v>11</v>
      </c>
      <c r="B80" s="28" t="s">
        <v>19</v>
      </c>
      <c r="C80" s="26" t="s">
        <v>186</v>
      </c>
      <c r="D80" s="39" t="s">
        <v>185</v>
      </c>
      <c r="E80" s="26" t="s">
        <v>24</v>
      </c>
      <c r="F80" s="29">
        <f>'MEMORIA DE CÁLCULO'!I473</f>
        <v>30.240000000000002</v>
      </c>
      <c r="G80" s="30">
        <v>33.11</v>
      </c>
      <c r="H80" s="30">
        <f>ROUND(G80+(G80*$I$6),2)</f>
        <v>42.68</v>
      </c>
      <c r="I80" s="30">
        <f>ROUND((F80*H80),2)</f>
        <v>1290.6400000000001</v>
      </c>
      <c r="K80" s="46"/>
    </row>
    <row r="81" spans="1:11" s="31" customFormat="1" ht="17.399999999999999" customHeight="1">
      <c r="A81" s="53">
        <v>5</v>
      </c>
      <c r="B81" s="53"/>
      <c r="C81" s="61"/>
      <c r="D81" s="121" t="s">
        <v>113</v>
      </c>
      <c r="E81" s="61"/>
      <c r="F81" s="62"/>
      <c r="G81" s="58"/>
      <c r="H81" s="63"/>
      <c r="I81" s="58">
        <f>SUM(I82:I88)</f>
        <v>8585.68</v>
      </c>
      <c r="K81" s="46"/>
    </row>
    <row r="82" spans="1:11" s="31" customFormat="1" ht="31.2" customHeight="1">
      <c r="A82" s="28" t="s">
        <v>21</v>
      </c>
      <c r="B82" s="28" t="s">
        <v>58</v>
      </c>
      <c r="C82" s="26" t="s">
        <v>223</v>
      </c>
      <c r="D82" s="39" t="s">
        <v>222</v>
      </c>
      <c r="E82" s="26" t="s">
        <v>34</v>
      </c>
      <c r="F82" s="29">
        <f>'MEMORIA DE CÁLCULO'!I481</f>
        <v>1</v>
      </c>
      <c r="G82" s="30">
        <v>1541.79</v>
      </c>
      <c r="H82" s="30">
        <f t="shared" ref="H82:H88" si="21">ROUND(G82+(G82*$I$6),2)</f>
        <v>1987.29</v>
      </c>
      <c r="I82" s="30">
        <f t="shared" ref="I82:I88" si="22">ROUND((F82*H82),2)</f>
        <v>1987.29</v>
      </c>
      <c r="K82" s="46"/>
    </row>
    <row r="83" spans="1:11" s="31" customFormat="1" ht="61.2" customHeight="1">
      <c r="A83" s="28" t="s">
        <v>27</v>
      </c>
      <c r="B83" s="28" t="s">
        <v>19</v>
      </c>
      <c r="C83" s="26" t="s">
        <v>254</v>
      </c>
      <c r="D83" s="39" t="s">
        <v>253</v>
      </c>
      <c r="E83" s="26" t="s">
        <v>34</v>
      </c>
      <c r="F83" s="29">
        <f>'MEMORIA DE CÁLCULO'!I486</f>
        <v>3</v>
      </c>
      <c r="G83" s="30">
        <v>500.79</v>
      </c>
      <c r="H83" s="30">
        <f t="shared" si="21"/>
        <v>645.49</v>
      </c>
      <c r="I83" s="30">
        <f t="shared" si="22"/>
        <v>1936.47</v>
      </c>
      <c r="K83" s="46"/>
    </row>
    <row r="84" spans="1:11" s="31" customFormat="1" ht="34.200000000000003" customHeight="1">
      <c r="A84" s="28" t="s">
        <v>28</v>
      </c>
      <c r="B84" s="28" t="s">
        <v>19</v>
      </c>
      <c r="C84" s="26" t="s">
        <v>256</v>
      </c>
      <c r="D84" s="39" t="s">
        <v>255</v>
      </c>
      <c r="E84" s="26" t="s">
        <v>34</v>
      </c>
      <c r="F84" s="29">
        <f>'MEMORIA DE CÁLCULO'!I491</f>
        <v>3</v>
      </c>
      <c r="G84" s="30">
        <v>118.43</v>
      </c>
      <c r="H84" s="30">
        <f t="shared" si="21"/>
        <v>152.65</v>
      </c>
      <c r="I84" s="30">
        <f t="shared" si="22"/>
        <v>457.95</v>
      </c>
      <c r="K84" s="46"/>
    </row>
    <row r="85" spans="1:11" s="31" customFormat="1" ht="39" customHeight="1">
      <c r="A85" s="28" t="s">
        <v>310</v>
      </c>
      <c r="B85" s="28" t="s">
        <v>26</v>
      </c>
      <c r="C85" s="26" t="s">
        <v>225</v>
      </c>
      <c r="D85" s="39" t="s">
        <v>224</v>
      </c>
      <c r="E85" s="26" t="s">
        <v>34</v>
      </c>
      <c r="F85" s="29">
        <f>'MEMORIA DE CÁLCULO'!I496</f>
        <v>1</v>
      </c>
      <c r="G85" s="30">
        <v>664.98</v>
      </c>
      <c r="H85" s="30">
        <f t="shared" si="21"/>
        <v>857.13</v>
      </c>
      <c r="I85" s="30">
        <f t="shared" si="22"/>
        <v>857.13</v>
      </c>
      <c r="K85" s="46"/>
    </row>
    <row r="86" spans="1:11" s="31" customFormat="1" ht="58.8" customHeight="1">
      <c r="A86" s="28" t="s">
        <v>311</v>
      </c>
      <c r="B86" s="28" t="s">
        <v>19</v>
      </c>
      <c r="C86" s="26" t="s">
        <v>258</v>
      </c>
      <c r="D86" s="39" t="s">
        <v>257</v>
      </c>
      <c r="E86" s="26" t="s">
        <v>34</v>
      </c>
      <c r="F86" s="29">
        <f>'MEMORIA DE CÁLCULO'!I501</f>
        <v>2</v>
      </c>
      <c r="G86" s="30">
        <v>1071.71</v>
      </c>
      <c r="H86" s="30">
        <f t="shared" si="21"/>
        <v>1381.38</v>
      </c>
      <c r="I86" s="30">
        <f t="shared" si="22"/>
        <v>2762.76</v>
      </c>
      <c r="K86" s="46"/>
    </row>
    <row r="87" spans="1:11" s="31" customFormat="1" ht="17.399999999999999" customHeight="1">
      <c r="A87" s="28" t="s">
        <v>312</v>
      </c>
      <c r="B87" s="28" t="s">
        <v>58</v>
      </c>
      <c r="C87" s="26" t="s">
        <v>173</v>
      </c>
      <c r="D87" s="39" t="s">
        <v>172</v>
      </c>
      <c r="E87" s="26" t="s">
        <v>34</v>
      </c>
      <c r="F87" s="29">
        <f>'MEMORIA DE CÁLCULO'!I506</f>
        <v>2</v>
      </c>
      <c r="G87" s="30">
        <v>59.72</v>
      </c>
      <c r="H87" s="30">
        <f t="shared" si="21"/>
        <v>76.98</v>
      </c>
      <c r="I87" s="30">
        <f t="shared" si="22"/>
        <v>153.96</v>
      </c>
      <c r="K87" s="46"/>
    </row>
    <row r="88" spans="1:11" s="31" customFormat="1" ht="83.4" customHeight="1">
      <c r="A88" s="28" t="s">
        <v>313</v>
      </c>
      <c r="B88" s="28" t="s">
        <v>19</v>
      </c>
      <c r="C88" s="26" t="s">
        <v>260</v>
      </c>
      <c r="D88" s="39" t="s">
        <v>259</v>
      </c>
      <c r="E88" s="26" t="s">
        <v>34</v>
      </c>
      <c r="F88" s="29">
        <f>'MEMORIA DE CÁLCULO'!I511</f>
        <v>2</v>
      </c>
      <c r="G88" s="30">
        <v>166.85</v>
      </c>
      <c r="H88" s="30">
        <f t="shared" si="21"/>
        <v>215.06</v>
      </c>
      <c r="I88" s="30">
        <f t="shared" si="22"/>
        <v>430.12</v>
      </c>
      <c r="K88" s="46"/>
    </row>
    <row r="89" spans="1:11" s="31" customFormat="1" ht="17.399999999999999" customHeight="1">
      <c r="A89" s="53">
        <v>6</v>
      </c>
      <c r="B89" s="53"/>
      <c r="C89" s="61"/>
      <c r="D89" s="121" t="s">
        <v>171</v>
      </c>
      <c r="E89" s="61"/>
      <c r="F89" s="62"/>
      <c r="G89" s="58"/>
      <c r="H89" s="63"/>
      <c r="I89" s="58">
        <f>SUM(I90:I95)</f>
        <v>20121.48</v>
      </c>
      <c r="K89" s="46"/>
    </row>
    <row r="90" spans="1:11" s="31" customFormat="1" ht="17.399999999999999" customHeight="1">
      <c r="A90" s="28" t="s">
        <v>29</v>
      </c>
      <c r="B90" s="26" t="s">
        <v>48</v>
      </c>
      <c r="C90" s="26" t="s">
        <v>46</v>
      </c>
      <c r="D90" s="39" t="s">
        <v>47</v>
      </c>
      <c r="E90" s="26" t="s">
        <v>34</v>
      </c>
      <c r="F90" s="29">
        <f>'MEMORIA DE CÁLCULO'!I519</f>
        <v>19</v>
      </c>
      <c r="G90" s="30">
        <v>305.02999999999997</v>
      </c>
      <c r="H90" s="30">
        <f t="shared" ref="H90:H95" si="23">ROUND(G90+(G90*$I$6),2)</f>
        <v>393.17</v>
      </c>
      <c r="I90" s="30">
        <f t="shared" ref="I90:I95" si="24">ROUND((F90*H90),2)</f>
        <v>7470.23</v>
      </c>
      <c r="K90" s="46"/>
    </row>
    <row r="91" spans="1:11" s="31" customFormat="1" ht="106.2" customHeight="1">
      <c r="A91" s="28" t="s">
        <v>30</v>
      </c>
      <c r="B91" s="26" t="s">
        <v>19</v>
      </c>
      <c r="C91" s="28" t="s">
        <v>181</v>
      </c>
      <c r="D91" s="39" t="s">
        <v>180</v>
      </c>
      <c r="E91" s="26" t="s">
        <v>34</v>
      </c>
      <c r="F91" s="29">
        <f>'MEMORIA DE CÁLCULO'!I524</f>
        <v>25</v>
      </c>
      <c r="G91" s="30">
        <v>283.32</v>
      </c>
      <c r="H91" s="30">
        <f t="shared" si="23"/>
        <v>365.19</v>
      </c>
      <c r="I91" s="30">
        <f t="shared" si="24"/>
        <v>9129.75</v>
      </c>
      <c r="K91" s="46"/>
    </row>
    <row r="92" spans="1:11" s="31" customFormat="1" ht="25.8" customHeight="1">
      <c r="A92" s="28" t="s">
        <v>31</v>
      </c>
      <c r="B92" s="26" t="s">
        <v>48</v>
      </c>
      <c r="C92" s="28" t="s">
        <v>50</v>
      </c>
      <c r="D92" s="39" t="s">
        <v>49</v>
      </c>
      <c r="E92" s="26" t="s">
        <v>34</v>
      </c>
      <c r="F92" s="29">
        <f>'MEMORIA DE CÁLCULO'!I529</f>
        <v>4</v>
      </c>
      <c r="G92" s="30">
        <v>314.3</v>
      </c>
      <c r="H92" s="30">
        <f t="shared" si="23"/>
        <v>405.12</v>
      </c>
      <c r="I92" s="30">
        <f t="shared" si="24"/>
        <v>1620.48</v>
      </c>
      <c r="K92" s="46"/>
    </row>
    <row r="93" spans="1:11" s="31" customFormat="1" ht="25.8" customHeight="1">
      <c r="A93" s="28" t="s">
        <v>184</v>
      </c>
      <c r="B93" s="26" t="s">
        <v>26</v>
      </c>
      <c r="C93" s="26" t="s">
        <v>170</v>
      </c>
      <c r="D93" s="39" t="s">
        <v>169</v>
      </c>
      <c r="E93" s="26" t="s">
        <v>34</v>
      </c>
      <c r="F93" s="29">
        <f>'MEMORIA DE CÁLCULO'!I534</f>
        <v>9</v>
      </c>
      <c r="G93" s="30">
        <v>6.81</v>
      </c>
      <c r="H93" s="30">
        <f t="shared" si="23"/>
        <v>8.7799999999999994</v>
      </c>
      <c r="I93" s="30">
        <f t="shared" si="24"/>
        <v>79.02</v>
      </c>
      <c r="K93" s="46"/>
    </row>
    <row r="94" spans="1:11" s="31" customFormat="1" ht="17.399999999999999" customHeight="1">
      <c r="A94" s="28" t="s">
        <v>262</v>
      </c>
      <c r="B94" s="26" t="s">
        <v>48</v>
      </c>
      <c r="C94" s="26" t="s">
        <v>226</v>
      </c>
      <c r="D94" s="39" t="s">
        <v>227</v>
      </c>
      <c r="E94" s="26" t="s">
        <v>34</v>
      </c>
      <c r="F94" s="29">
        <f>'MEMORIA DE CÁLCULO'!I539</f>
        <v>9</v>
      </c>
      <c r="G94" s="30">
        <v>34.06</v>
      </c>
      <c r="H94" s="30">
        <f t="shared" si="23"/>
        <v>43.9</v>
      </c>
      <c r="I94" s="30">
        <f t="shared" si="24"/>
        <v>395.1</v>
      </c>
      <c r="K94" s="46"/>
    </row>
    <row r="95" spans="1:11" s="31" customFormat="1" ht="27.6" customHeight="1">
      <c r="A95" s="28" t="s">
        <v>316</v>
      </c>
      <c r="B95" s="26" t="s">
        <v>48</v>
      </c>
      <c r="C95" s="26" t="s">
        <v>315</v>
      </c>
      <c r="D95" s="39" t="s">
        <v>314</v>
      </c>
      <c r="E95" s="26" t="s">
        <v>34</v>
      </c>
      <c r="F95" s="29">
        <f>'MEMORIA DE CÁLCULO'!I544</f>
        <v>10</v>
      </c>
      <c r="G95" s="30">
        <v>110.7</v>
      </c>
      <c r="H95" s="30">
        <f t="shared" si="23"/>
        <v>142.69</v>
      </c>
      <c r="I95" s="30">
        <f t="shared" si="24"/>
        <v>1426.9</v>
      </c>
      <c r="K95" s="46"/>
    </row>
    <row r="96" spans="1:11" s="31" customFormat="1" ht="27.6" customHeight="1">
      <c r="A96" s="53">
        <v>7</v>
      </c>
      <c r="B96" s="53"/>
      <c r="C96" s="61"/>
      <c r="D96" s="55" t="s">
        <v>337</v>
      </c>
      <c r="E96" s="61"/>
      <c r="F96" s="62"/>
      <c r="G96" s="58"/>
      <c r="H96" s="63"/>
      <c r="I96" s="58">
        <f>SUM(I97:I100)</f>
        <v>18586.75</v>
      </c>
      <c r="K96" s="46"/>
    </row>
    <row r="97" spans="1:11" s="31" customFormat="1" ht="49.8" customHeight="1">
      <c r="A97" s="28" t="s">
        <v>35</v>
      </c>
      <c r="B97" s="28" t="s">
        <v>19</v>
      </c>
      <c r="C97" s="26" t="s">
        <v>166</v>
      </c>
      <c r="D97" s="39" t="s">
        <v>165</v>
      </c>
      <c r="E97" s="26" t="s">
        <v>24</v>
      </c>
      <c r="F97" s="29">
        <f>'MEMORIA DE CÁLCULO'!I552</f>
        <v>9</v>
      </c>
      <c r="G97" s="30">
        <v>868.74</v>
      </c>
      <c r="H97" s="30">
        <f t="shared" ref="H97:H98" si="25">ROUND(G97+(G97*$I$6),2)</f>
        <v>1119.76</v>
      </c>
      <c r="I97" s="30">
        <f t="shared" ref="I97:I98" si="26">ROUND((F97*H97),2)</f>
        <v>10077.84</v>
      </c>
      <c r="K97" s="46"/>
    </row>
    <row r="98" spans="1:11" s="31" customFormat="1" ht="41.4" customHeight="1">
      <c r="A98" s="28" t="s">
        <v>36</v>
      </c>
      <c r="B98" s="28" t="s">
        <v>19</v>
      </c>
      <c r="C98" s="26" t="s">
        <v>183</v>
      </c>
      <c r="D98" s="39" t="s">
        <v>182</v>
      </c>
      <c r="E98" s="26" t="s">
        <v>34</v>
      </c>
      <c r="F98" s="29">
        <f>'MEMORIA DE CÁLCULO'!I557</f>
        <v>5</v>
      </c>
      <c r="G98" s="30">
        <v>96.42</v>
      </c>
      <c r="H98" s="30">
        <f t="shared" si="25"/>
        <v>124.28</v>
      </c>
      <c r="I98" s="30">
        <f t="shared" si="26"/>
        <v>621.4</v>
      </c>
      <c r="K98" s="46"/>
    </row>
    <row r="99" spans="1:11" s="31" customFormat="1" ht="41.4" customHeight="1">
      <c r="A99" s="28" t="s">
        <v>37</v>
      </c>
      <c r="B99" s="28" t="s">
        <v>19</v>
      </c>
      <c r="C99" s="26" t="s">
        <v>218</v>
      </c>
      <c r="D99" s="39" t="s">
        <v>219</v>
      </c>
      <c r="E99" s="26" t="s">
        <v>34</v>
      </c>
      <c r="F99" s="29">
        <f>'MEMORIA DE CÁLCULO'!I562</f>
        <v>9</v>
      </c>
      <c r="G99" s="30">
        <v>603.9</v>
      </c>
      <c r="H99" s="30">
        <f t="shared" ref="H99:H100" si="27">ROUND(G99+(G99*$I$6),2)</f>
        <v>778.4</v>
      </c>
      <c r="I99" s="30">
        <f t="shared" ref="I99:I100" si="28">ROUND((F99*H99),2)</f>
        <v>7005.6</v>
      </c>
      <c r="K99" s="46"/>
    </row>
    <row r="100" spans="1:11" s="31" customFormat="1" ht="57.6" customHeight="1">
      <c r="A100" s="28" t="s">
        <v>38</v>
      </c>
      <c r="B100" s="28" t="s">
        <v>19</v>
      </c>
      <c r="C100" s="26" t="s">
        <v>220</v>
      </c>
      <c r="D100" s="39" t="s">
        <v>221</v>
      </c>
      <c r="E100" s="26" t="s">
        <v>34</v>
      </c>
      <c r="F100" s="29">
        <f>'MEMORIA DE CÁLCULO'!I567</f>
        <v>9</v>
      </c>
      <c r="G100" s="30">
        <v>76.02</v>
      </c>
      <c r="H100" s="30">
        <f t="shared" si="27"/>
        <v>97.99</v>
      </c>
      <c r="I100" s="30">
        <f t="shared" si="28"/>
        <v>881.91</v>
      </c>
      <c r="K100" s="46"/>
    </row>
    <row r="101" spans="1:11" s="31" customFormat="1" ht="17.399999999999999" customHeight="1">
      <c r="A101" s="53">
        <v>8</v>
      </c>
      <c r="B101" s="53"/>
      <c r="C101" s="61"/>
      <c r="D101" s="55" t="s">
        <v>177</v>
      </c>
      <c r="E101" s="61"/>
      <c r="F101" s="62"/>
      <c r="G101" s="58"/>
      <c r="H101" s="63"/>
      <c r="I101" s="58">
        <f>SUM(I102:I105)</f>
        <v>17248.800000000003</v>
      </c>
      <c r="K101" s="46"/>
    </row>
    <row r="102" spans="1:11" s="31" customFormat="1" ht="17.399999999999999" customHeight="1">
      <c r="A102" s="28" t="s">
        <v>42</v>
      </c>
      <c r="B102" s="28" t="s">
        <v>19</v>
      </c>
      <c r="C102" s="26" t="s">
        <v>23</v>
      </c>
      <c r="D102" s="39" t="s">
        <v>178</v>
      </c>
      <c r="E102" s="26" t="s">
        <v>24</v>
      </c>
      <c r="F102" s="29">
        <f>'MEMORIA DE CÁLCULO'!I574</f>
        <v>77.004000000000005</v>
      </c>
      <c r="G102" s="40">
        <v>7.78</v>
      </c>
      <c r="H102" s="30">
        <f t="shared" ref="H102:H103" si="29">ROUND(G102+(G102*$I$6),2)</f>
        <v>10.029999999999999</v>
      </c>
      <c r="I102" s="30">
        <v>772.31</v>
      </c>
      <c r="K102" s="46"/>
    </row>
    <row r="103" spans="1:11" s="31" customFormat="1" ht="39.6" customHeight="1">
      <c r="A103" s="28" t="s">
        <v>43</v>
      </c>
      <c r="B103" s="28" t="s">
        <v>26</v>
      </c>
      <c r="C103" s="26" t="s">
        <v>318</v>
      </c>
      <c r="D103" s="39" t="s">
        <v>317</v>
      </c>
      <c r="E103" s="26" t="s">
        <v>34</v>
      </c>
      <c r="F103" s="29">
        <f>'MEMORIA DE CÁLCULO'!I578</f>
        <v>1</v>
      </c>
      <c r="G103" s="40">
        <v>9830.31</v>
      </c>
      <c r="H103" s="30">
        <f t="shared" si="29"/>
        <v>12670.78</v>
      </c>
      <c r="I103" s="30">
        <f>ROUND((F103*H103),2)</f>
        <v>12670.78</v>
      </c>
      <c r="K103" s="46"/>
    </row>
    <row r="104" spans="1:11" s="31" customFormat="1" ht="48" customHeight="1">
      <c r="A104" s="28" t="s">
        <v>44</v>
      </c>
      <c r="B104" s="28" t="s">
        <v>19</v>
      </c>
      <c r="C104" s="26" t="s">
        <v>340</v>
      </c>
      <c r="D104" s="39" t="s">
        <v>339</v>
      </c>
      <c r="E104" s="26" t="s">
        <v>34</v>
      </c>
      <c r="F104" s="29">
        <f>'MEMORIA DE CÁLCULO'!I582</f>
        <v>1</v>
      </c>
      <c r="G104" s="40">
        <v>2431.62</v>
      </c>
      <c r="H104" s="30">
        <f t="shared" ref="H104" si="30">ROUND(G104+(G104*$I$6),2)</f>
        <v>3134.24</v>
      </c>
      <c r="I104" s="30">
        <f>ROUND((F104*H104),2)</f>
        <v>3134.24</v>
      </c>
      <c r="K104" s="46"/>
    </row>
    <row r="105" spans="1:11" s="31" customFormat="1" ht="48" customHeight="1">
      <c r="A105" s="28" t="s">
        <v>45</v>
      </c>
      <c r="B105" s="26" t="s">
        <v>26</v>
      </c>
      <c r="C105" s="26" t="s">
        <v>373</v>
      </c>
      <c r="D105" s="39" t="s">
        <v>372</v>
      </c>
      <c r="E105" s="26" t="s">
        <v>34</v>
      </c>
      <c r="F105" s="29">
        <f>'MEMORIA DE CÁLCULO'!I586</f>
        <v>1</v>
      </c>
      <c r="G105" s="40">
        <v>520.94000000000005</v>
      </c>
      <c r="H105" s="30">
        <f t="shared" ref="H105" si="31">ROUND(G105+(G105*$I$6),2)</f>
        <v>671.47</v>
      </c>
      <c r="I105" s="30">
        <f>ROUND((F105*H105),2)</f>
        <v>671.47</v>
      </c>
      <c r="K105" s="46"/>
    </row>
    <row r="106" spans="1:11" s="31" customFormat="1" ht="17.399999999999999" customHeight="1">
      <c r="A106" s="220" t="s">
        <v>324</v>
      </c>
      <c r="B106" s="221"/>
      <c r="C106" s="221"/>
      <c r="D106" s="221"/>
      <c r="E106" s="221"/>
      <c r="F106" s="221"/>
      <c r="G106" s="221"/>
      <c r="H106" s="222"/>
      <c r="I106" s="201">
        <f>SUM(I101,I89,I81,I77,I71,I65,I60,I96)</f>
        <v>127222.22</v>
      </c>
      <c r="K106" s="46"/>
    </row>
    <row r="107" spans="1:11" s="31" customFormat="1" ht="8.4" customHeight="1">
      <c r="A107" s="204"/>
      <c r="B107" s="205"/>
      <c r="C107" s="205"/>
      <c r="D107" s="205"/>
      <c r="E107" s="205"/>
      <c r="F107" s="205"/>
      <c r="G107" s="205"/>
      <c r="H107" s="205"/>
      <c r="I107" s="206"/>
      <c r="K107" s="46"/>
    </row>
    <row r="108" spans="1:11" s="31" customFormat="1" ht="17.399999999999999" customHeight="1">
      <c r="A108" s="219" t="s">
        <v>320</v>
      </c>
      <c r="B108" s="219"/>
      <c r="C108" s="219"/>
      <c r="D108" s="219"/>
      <c r="E108" s="219"/>
      <c r="F108" s="219"/>
      <c r="G108" s="219"/>
      <c r="H108" s="219"/>
      <c r="I108" s="219"/>
      <c r="K108" s="46"/>
    </row>
    <row r="109" spans="1:11" s="31" customFormat="1" ht="17.399999999999999" customHeight="1">
      <c r="A109" s="53">
        <v>1</v>
      </c>
      <c r="B109" s="59"/>
      <c r="C109" s="60"/>
      <c r="D109" s="121" t="s">
        <v>109</v>
      </c>
      <c r="E109" s="61"/>
      <c r="F109" s="62"/>
      <c r="G109" s="58"/>
      <c r="H109" s="58"/>
      <c r="I109" s="58">
        <f>SUM(I110:I112)</f>
        <v>720.4799999999999</v>
      </c>
      <c r="K109" s="46"/>
    </row>
    <row r="110" spans="1:11" s="31" customFormat="1" ht="50.4" customHeight="1">
      <c r="A110" s="28" t="s">
        <v>4</v>
      </c>
      <c r="B110" s="28" t="s">
        <v>19</v>
      </c>
      <c r="C110" s="26" t="s">
        <v>119</v>
      </c>
      <c r="D110" s="39" t="s">
        <v>118</v>
      </c>
      <c r="E110" s="26" t="s">
        <v>25</v>
      </c>
      <c r="F110" s="29">
        <f>'MEMORIA DE CÁLCULO'!I596</f>
        <v>8</v>
      </c>
      <c r="G110" s="30">
        <v>44.76</v>
      </c>
      <c r="H110" s="30">
        <f t="shared" ref="H110:H112" si="32">ROUND(G110+(G110*$I$6),2)</f>
        <v>57.69</v>
      </c>
      <c r="I110" s="30">
        <f t="shared" ref="I110:I112" si="33">ROUND((F110*H110),2)</f>
        <v>461.52</v>
      </c>
      <c r="K110" s="46"/>
    </row>
    <row r="111" spans="1:11" s="31" customFormat="1" ht="57" customHeight="1">
      <c r="A111" s="28" t="s">
        <v>289</v>
      </c>
      <c r="B111" s="28" t="s">
        <v>19</v>
      </c>
      <c r="C111" s="26" t="s">
        <v>121</v>
      </c>
      <c r="D111" s="39" t="s">
        <v>120</v>
      </c>
      <c r="E111" s="26" t="s">
        <v>25</v>
      </c>
      <c r="F111" s="29">
        <f>'MEMORIA DE CÁLCULO'!I601</f>
        <v>4</v>
      </c>
      <c r="G111" s="30">
        <v>21.32</v>
      </c>
      <c r="H111" s="30">
        <f t="shared" si="32"/>
        <v>27.48</v>
      </c>
      <c r="I111" s="30">
        <f t="shared" si="33"/>
        <v>109.92</v>
      </c>
      <c r="K111" s="46"/>
    </row>
    <row r="112" spans="1:11" s="31" customFormat="1" ht="57.6" customHeight="1">
      <c r="A112" s="28" t="s">
        <v>334</v>
      </c>
      <c r="B112" s="28" t="s">
        <v>19</v>
      </c>
      <c r="C112" s="26" t="s">
        <v>168</v>
      </c>
      <c r="D112" s="39" t="s">
        <v>167</v>
      </c>
      <c r="E112" s="26" t="s">
        <v>34</v>
      </c>
      <c r="F112" s="29">
        <f>'MEMORIA DE CÁLCULO'!I606</f>
        <v>18</v>
      </c>
      <c r="G112" s="30">
        <v>6.42</v>
      </c>
      <c r="H112" s="30">
        <f t="shared" si="32"/>
        <v>8.2799999999999994</v>
      </c>
      <c r="I112" s="30">
        <f t="shared" si="33"/>
        <v>149.04</v>
      </c>
      <c r="K112" s="46"/>
    </row>
    <row r="113" spans="1:11" s="31" customFormat="1" ht="17.399999999999999" customHeight="1">
      <c r="A113" s="53">
        <v>2</v>
      </c>
      <c r="B113" s="53"/>
      <c r="C113" s="61"/>
      <c r="D113" s="121" t="s">
        <v>293</v>
      </c>
      <c r="E113" s="61"/>
      <c r="F113" s="62"/>
      <c r="G113" s="58"/>
      <c r="H113" s="63"/>
      <c r="I113" s="58">
        <f>SUM(I114:I115)</f>
        <v>7223.84</v>
      </c>
      <c r="K113" s="46"/>
    </row>
    <row r="114" spans="1:11" s="31" customFormat="1" ht="25.2" customHeight="1">
      <c r="A114" s="28" t="s">
        <v>5</v>
      </c>
      <c r="B114" s="28" t="s">
        <v>26</v>
      </c>
      <c r="C114" s="26" t="s">
        <v>281</v>
      </c>
      <c r="D114" s="39" t="s">
        <v>280</v>
      </c>
      <c r="E114" s="26" t="s">
        <v>24</v>
      </c>
      <c r="F114" s="29">
        <f>'MEMORIA DE CÁLCULO'!I614</f>
        <v>138.76</v>
      </c>
      <c r="G114" s="30">
        <v>20.91</v>
      </c>
      <c r="H114" s="30">
        <f t="shared" ref="H114:H115" si="34">ROUND(G114+(G114*$I$6),2)</f>
        <v>26.95</v>
      </c>
      <c r="I114" s="30">
        <f t="shared" ref="I114:I115" si="35">ROUND((F114*H114),2)</f>
        <v>3739.58</v>
      </c>
      <c r="K114" s="46"/>
    </row>
    <row r="115" spans="1:11" s="31" customFormat="1" ht="38.4" customHeight="1">
      <c r="A115" s="28" t="s">
        <v>189</v>
      </c>
      <c r="B115" s="28" t="s">
        <v>26</v>
      </c>
      <c r="C115" s="26" t="s">
        <v>283</v>
      </c>
      <c r="D115" s="39" t="s">
        <v>282</v>
      </c>
      <c r="E115" s="26" t="s">
        <v>24</v>
      </c>
      <c r="F115" s="29">
        <f>'MEMORIA DE CÁLCULO'!I619</f>
        <v>138.76</v>
      </c>
      <c r="G115" s="30">
        <v>19.48</v>
      </c>
      <c r="H115" s="30">
        <f t="shared" si="34"/>
        <v>25.11</v>
      </c>
      <c r="I115" s="30">
        <f t="shared" si="35"/>
        <v>3484.26</v>
      </c>
      <c r="K115" s="46"/>
    </row>
    <row r="116" spans="1:11" s="31" customFormat="1" ht="17.399999999999999" customHeight="1">
      <c r="A116" s="53">
        <v>3</v>
      </c>
      <c r="B116" s="53"/>
      <c r="C116" s="61"/>
      <c r="D116" s="121" t="s">
        <v>164</v>
      </c>
      <c r="E116" s="60"/>
      <c r="F116" s="62"/>
      <c r="G116" s="58"/>
      <c r="H116" s="58"/>
      <c r="I116" s="58">
        <f>SUM(I117:I119)</f>
        <v>17054.63</v>
      </c>
      <c r="K116" s="46"/>
    </row>
    <row r="117" spans="1:11" s="31" customFormat="1" ht="30" customHeight="1">
      <c r="A117" s="28" t="s">
        <v>6</v>
      </c>
      <c r="B117" s="28" t="s">
        <v>19</v>
      </c>
      <c r="C117" s="26" t="s">
        <v>125</v>
      </c>
      <c r="D117" s="39" t="s">
        <v>124</v>
      </c>
      <c r="E117" s="26" t="s">
        <v>24</v>
      </c>
      <c r="F117" s="29">
        <f>'MEMORIA DE CÁLCULO'!I641</f>
        <v>268.89000000000004</v>
      </c>
      <c r="G117" s="30">
        <v>19.41</v>
      </c>
      <c r="H117" s="30">
        <f>ROUND(G117+(G117*$I$6),2)</f>
        <v>25.02</v>
      </c>
      <c r="I117" s="30">
        <f>ROUND((F117*H117),2)</f>
        <v>6727.63</v>
      </c>
      <c r="K117" s="46"/>
    </row>
    <row r="118" spans="1:11" s="31" customFormat="1" ht="30.6" customHeight="1">
      <c r="A118" s="28" t="s">
        <v>251</v>
      </c>
      <c r="B118" s="28" t="s">
        <v>19</v>
      </c>
      <c r="C118" s="26" t="s">
        <v>22</v>
      </c>
      <c r="D118" s="39" t="s">
        <v>163</v>
      </c>
      <c r="E118" s="26" t="s">
        <v>24</v>
      </c>
      <c r="F118" s="29">
        <f>'MEMORIA DE CÁLCULO'!I663</f>
        <v>405.15000000000009</v>
      </c>
      <c r="G118" s="30">
        <v>15.66</v>
      </c>
      <c r="H118" s="30">
        <f>ROUND(G118+(G118*$I$6),2)</f>
        <v>20.18</v>
      </c>
      <c r="I118" s="30">
        <f>ROUND((F118*H118),2)</f>
        <v>8175.93</v>
      </c>
      <c r="K118" s="46"/>
    </row>
    <row r="119" spans="1:11" s="31" customFormat="1" ht="36" customHeight="1">
      <c r="A119" s="28" t="s">
        <v>294</v>
      </c>
      <c r="B119" s="28" t="s">
        <v>19</v>
      </c>
      <c r="C119" s="26" t="s">
        <v>186</v>
      </c>
      <c r="D119" s="39" t="s">
        <v>185</v>
      </c>
      <c r="E119" s="26" t="s">
        <v>24</v>
      </c>
      <c r="F119" s="29">
        <f>'MEMORIA DE CÁLCULO'!I668</f>
        <v>50.400000000000006</v>
      </c>
      <c r="G119" s="30">
        <v>33.11</v>
      </c>
      <c r="H119" s="30">
        <f>ROUND(G119+(G119*$I$6),2)</f>
        <v>42.68</v>
      </c>
      <c r="I119" s="30">
        <f>ROUND((F119*H119),2)</f>
        <v>2151.0700000000002</v>
      </c>
      <c r="K119" s="46"/>
    </row>
    <row r="120" spans="1:11" s="31" customFormat="1" ht="17.399999999999999" customHeight="1">
      <c r="A120" s="53">
        <v>4</v>
      </c>
      <c r="B120" s="53"/>
      <c r="C120" s="61"/>
      <c r="D120" s="121" t="s">
        <v>113</v>
      </c>
      <c r="E120" s="61"/>
      <c r="F120" s="62"/>
      <c r="G120" s="58"/>
      <c r="H120" s="63"/>
      <c r="I120" s="58">
        <f>SUM(I121:I125)</f>
        <v>11562.5</v>
      </c>
      <c r="K120" s="46"/>
    </row>
    <row r="121" spans="1:11" s="31" customFormat="1" ht="26.4" customHeight="1">
      <c r="A121" s="28" t="s">
        <v>3</v>
      </c>
      <c r="B121" s="28" t="s">
        <v>58</v>
      </c>
      <c r="C121" s="26" t="s">
        <v>223</v>
      </c>
      <c r="D121" s="39" t="s">
        <v>222</v>
      </c>
      <c r="E121" s="26" t="s">
        <v>34</v>
      </c>
      <c r="F121" s="29">
        <f>'MEMORIA DE CÁLCULO'!I676</f>
        <v>1</v>
      </c>
      <c r="G121" s="30">
        <v>1541.79</v>
      </c>
      <c r="H121" s="30">
        <f t="shared" ref="H121:H125" si="36">ROUND(G121+(G121*$I$6),2)</f>
        <v>1987.29</v>
      </c>
      <c r="I121" s="30">
        <f t="shared" ref="I121:I125" si="37">ROUND((F121*H121),2)</f>
        <v>1987.29</v>
      </c>
      <c r="K121" s="46"/>
    </row>
    <row r="122" spans="1:11" s="31" customFormat="1" ht="58.8" customHeight="1">
      <c r="A122" s="28" t="s">
        <v>10</v>
      </c>
      <c r="B122" s="28" t="s">
        <v>19</v>
      </c>
      <c r="C122" s="26" t="s">
        <v>254</v>
      </c>
      <c r="D122" s="39" t="s">
        <v>253</v>
      </c>
      <c r="E122" s="26" t="s">
        <v>34</v>
      </c>
      <c r="F122" s="29">
        <f>'MEMORIA DE CÁLCULO'!I681</f>
        <v>4</v>
      </c>
      <c r="G122" s="30">
        <v>500.79</v>
      </c>
      <c r="H122" s="30">
        <f t="shared" si="36"/>
        <v>645.49</v>
      </c>
      <c r="I122" s="30">
        <f t="shared" si="37"/>
        <v>2581.96</v>
      </c>
      <c r="K122" s="46"/>
    </row>
    <row r="123" spans="1:11" s="31" customFormat="1" ht="40.200000000000003" customHeight="1">
      <c r="A123" s="28" t="s">
        <v>11</v>
      </c>
      <c r="B123" s="28" t="s">
        <v>19</v>
      </c>
      <c r="C123" s="26" t="s">
        <v>256</v>
      </c>
      <c r="D123" s="39" t="s">
        <v>255</v>
      </c>
      <c r="E123" s="26" t="s">
        <v>34</v>
      </c>
      <c r="F123" s="29">
        <f>'MEMORIA DE CÁLCULO'!I686</f>
        <v>4</v>
      </c>
      <c r="G123" s="30">
        <v>118.43</v>
      </c>
      <c r="H123" s="30">
        <f t="shared" si="36"/>
        <v>152.65</v>
      </c>
      <c r="I123" s="30">
        <f t="shared" si="37"/>
        <v>610.6</v>
      </c>
      <c r="K123" s="46"/>
    </row>
    <row r="124" spans="1:11" s="31" customFormat="1" ht="34.799999999999997" customHeight="1">
      <c r="A124" s="28" t="s">
        <v>341</v>
      </c>
      <c r="B124" s="28" t="s">
        <v>26</v>
      </c>
      <c r="C124" s="26" t="s">
        <v>225</v>
      </c>
      <c r="D124" s="39" t="s">
        <v>224</v>
      </c>
      <c r="E124" s="26" t="s">
        <v>34</v>
      </c>
      <c r="F124" s="29">
        <f>'MEMORIA DE CÁLCULO'!I691</f>
        <v>1</v>
      </c>
      <c r="G124" s="30">
        <v>664.98</v>
      </c>
      <c r="H124" s="30">
        <f t="shared" si="36"/>
        <v>857.13</v>
      </c>
      <c r="I124" s="30">
        <f t="shared" si="37"/>
        <v>857.13</v>
      </c>
      <c r="K124" s="46"/>
    </row>
    <row r="125" spans="1:11" s="31" customFormat="1" ht="59.4" customHeight="1">
      <c r="A125" s="28" t="s">
        <v>342</v>
      </c>
      <c r="B125" s="28" t="s">
        <v>19</v>
      </c>
      <c r="C125" s="26" t="s">
        <v>258</v>
      </c>
      <c r="D125" s="39" t="s">
        <v>257</v>
      </c>
      <c r="E125" s="26" t="s">
        <v>34</v>
      </c>
      <c r="F125" s="29">
        <f>'MEMORIA DE CÁLCULO'!I696</f>
        <v>4</v>
      </c>
      <c r="G125" s="30">
        <v>1071.71</v>
      </c>
      <c r="H125" s="30">
        <f t="shared" si="36"/>
        <v>1381.38</v>
      </c>
      <c r="I125" s="30">
        <f t="shared" si="37"/>
        <v>5525.52</v>
      </c>
      <c r="K125" s="46"/>
    </row>
    <row r="126" spans="1:11" s="31" customFormat="1" ht="17.399999999999999" customHeight="1">
      <c r="A126" s="53">
        <v>5</v>
      </c>
      <c r="B126" s="53"/>
      <c r="C126" s="61"/>
      <c r="D126" s="121" t="s">
        <v>171</v>
      </c>
      <c r="E126" s="61"/>
      <c r="F126" s="62"/>
      <c r="G126" s="58"/>
      <c r="H126" s="63"/>
      <c r="I126" s="58">
        <f>SUM(I127:I135)</f>
        <v>18389.690000000002</v>
      </c>
      <c r="K126" s="46"/>
    </row>
    <row r="127" spans="1:11" s="31" customFormat="1" ht="17.399999999999999" customHeight="1">
      <c r="A127" s="28" t="s">
        <v>21</v>
      </c>
      <c r="B127" s="26" t="s">
        <v>48</v>
      </c>
      <c r="C127" s="26" t="s">
        <v>46</v>
      </c>
      <c r="D127" s="39" t="s">
        <v>47</v>
      </c>
      <c r="E127" s="26" t="s">
        <v>34</v>
      </c>
      <c r="F127" s="29">
        <f>'MEMORIA DE CÁLCULO'!I704</f>
        <v>18</v>
      </c>
      <c r="G127" s="30">
        <v>305.02999999999997</v>
      </c>
      <c r="H127" s="30">
        <f t="shared" ref="H127:H135" si="38">ROUND(G127+(G127*$I$6),2)</f>
        <v>393.17</v>
      </c>
      <c r="I127" s="30">
        <f t="shared" ref="I127:I135" si="39">ROUND((F127*H127),2)</f>
        <v>7077.06</v>
      </c>
      <c r="K127" s="46"/>
    </row>
    <row r="128" spans="1:11" s="31" customFormat="1" ht="111" customHeight="1">
      <c r="A128" s="28" t="s">
        <v>27</v>
      </c>
      <c r="B128" s="26" t="s">
        <v>19</v>
      </c>
      <c r="C128" s="28" t="s">
        <v>181</v>
      </c>
      <c r="D128" s="39" t="s">
        <v>180</v>
      </c>
      <c r="E128" s="26" t="s">
        <v>34</v>
      </c>
      <c r="F128" s="29">
        <f>'MEMORIA DE CÁLCULO'!I709</f>
        <v>18</v>
      </c>
      <c r="G128" s="30">
        <v>283.32</v>
      </c>
      <c r="H128" s="30">
        <f t="shared" si="38"/>
        <v>365.19</v>
      </c>
      <c r="I128" s="30">
        <f t="shared" si="39"/>
        <v>6573.42</v>
      </c>
      <c r="K128" s="46"/>
    </row>
    <row r="129" spans="1:11" s="31" customFormat="1" ht="32.4" customHeight="1">
      <c r="A129" s="28" t="s">
        <v>28</v>
      </c>
      <c r="B129" s="26" t="s">
        <v>48</v>
      </c>
      <c r="C129" s="28" t="s">
        <v>50</v>
      </c>
      <c r="D129" s="39" t="s">
        <v>49</v>
      </c>
      <c r="E129" s="26" t="s">
        <v>34</v>
      </c>
      <c r="F129" s="29">
        <f>'MEMORIA DE CÁLCULO'!I714</f>
        <v>4</v>
      </c>
      <c r="G129" s="30">
        <v>314.3</v>
      </c>
      <c r="H129" s="30">
        <f t="shared" si="38"/>
        <v>405.12</v>
      </c>
      <c r="I129" s="30">
        <f t="shared" si="39"/>
        <v>1620.48</v>
      </c>
      <c r="K129" s="46"/>
    </row>
    <row r="130" spans="1:11" s="31" customFormat="1" ht="30" customHeight="1">
      <c r="A130" s="28" t="s">
        <v>310</v>
      </c>
      <c r="B130" s="26" t="s">
        <v>26</v>
      </c>
      <c r="C130" s="26" t="s">
        <v>170</v>
      </c>
      <c r="D130" s="39" t="s">
        <v>169</v>
      </c>
      <c r="E130" s="26" t="s">
        <v>34</v>
      </c>
      <c r="F130" s="29">
        <f>'MEMORIA DE CÁLCULO'!I719</f>
        <v>18</v>
      </c>
      <c r="G130" s="30">
        <v>6.81</v>
      </c>
      <c r="H130" s="30">
        <f t="shared" si="38"/>
        <v>8.7799999999999994</v>
      </c>
      <c r="I130" s="30">
        <f t="shared" si="39"/>
        <v>158.04</v>
      </c>
      <c r="K130" s="46"/>
    </row>
    <row r="131" spans="1:11" s="31" customFormat="1" ht="23.4" customHeight="1">
      <c r="A131" s="28" t="s">
        <v>311</v>
      </c>
      <c r="B131" s="26" t="s">
        <v>48</v>
      </c>
      <c r="C131" s="26" t="s">
        <v>226</v>
      </c>
      <c r="D131" s="39" t="s">
        <v>227</v>
      </c>
      <c r="E131" s="26" t="s">
        <v>34</v>
      </c>
      <c r="F131" s="29">
        <f>'MEMORIA DE CÁLCULO'!I724</f>
        <v>18</v>
      </c>
      <c r="G131" s="30">
        <v>34.06</v>
      </c>
      <c r="H131" s="30">
        <f t="shared" si="38"/>
        <v>43.9</v>
      </c>
      <c r="I131" s="30">
        <f t="shared" si="39"/>
        <v>790.2</v>
      </c>
      <c r="K131" s="46"/>
    </row>
    <row r="132" spans="1:11" s="31" customFormat="1" ht="26.4" customHeight="1">
      <c r="A132" s="28" t="s">
        <v>312</v>
      </c>
      <c r="B132" s="26" t="s">
        <v>48</v>
      </c>
      <c r="C132" s="26" t="s">
        <v>315</v>
      </c>
      <c r="D132" s="39" t="s">
        <v>314</v>
      </c>
      <c r="E132" s="26" t="s">
        <v>34</v>
      </c>
      <c r="F132" s="29">
        <f>'MEMORIA DE CÁLCULO'!I729</f>
        <v>10</v>
      </c>
      <c r="G132" s="30">
        <v>110.7</v>
      </c>
      <c r="H132" s="30">
        <f t="shared" si="38"/>
        <v>142.69</v>
      </c>
      <c r="I132" s="30">
        <f t="shared" si="39"/>
        <v>1426.9</v>
      </c>
      <c r="K132" s="46"/>
    </row>
    <row r="133" spans="1:11" s="31" customFormat="1" ht="42" customHeight="1">
      <c r="A133" s="28" t="s">
        <v>313</v>
      </c>
      <c r="B133" s="26" t="s">
        <v>19</v>
      </c>
      <c r="C133" s="26" t="s">
        <v>362</v>
      </c>
      <c r="D133" s="39" t="s">
        <v>361</v>
      </c>
      <c r="E133" s="26" t="s">
        <v>34</v>
      </c>
      <c r="F133" s="29">
        <f>'MEMORIA DE CÁLCULO'!I734</f>
        <v>1</v>
      </c>
      <c r="G133" s="40">
        <v>198.82</v>
      </c>
      <c r="H133" s="30">
        <f t="shared" si="38"/>
        <v>256.27</v>
      </c>
      <c r="I133" s="30">
        <f t="shared" si="39"/>
        <v>256.27</v>
      </c>
      <c r="K133" s="46"/>
    </row>
    <row r="134" spans="1:11" s="31" customFormat="1" ht="27" customHeight="1">
      <c r="A134" s="28" t="s">
        <v>367</v>
      </c>
      <c r="B134" s="26" t="s">
        <v>19</v>
      </c>
      <c r="C134" s="26" t="s">
        <v>364</v>
      </c>
      <c r="D134" s="39" t="s">
        <v>363</v>
      </c>
      <c r="E134" s="26" t="s">
        <v>34</v>
      </c>
      <c r="F134" s="29">
        <f>'MEMORIA DE CÁLCULO'!I739</f>
        <v>4</v>
      </c>
      <c r="G134" s="40">
        <v>42.89</v>
      </c>
      <c r="H134" s="30">
        <f t="shared" si="38"/>
        <v>55.28</v>
      </c>
      <c r="I134" s="30">
        <f t="shared" si="39"/>
        <v>221.12</v>
      </c>
      <c r="K134" s="46"/>
    </row>
    <row r="135" spans="1:11" s="31" customFormat="1" ht="24" customHeight="1">
      <c r="A135" s="28" t="s">
        <v>368</v>
      </c>
      <c r="B135" s="26" t="s">
        <v>19</v>
      </c>
      <c r="C135" s="26" t="s">
        <v>366</v>
      </c>
      <c r="D135" s="39" t="s">
        <v>365</v>
      </c>
      <c r="E135" s="26" t="s">
        <v>34</v>
      </c>
      <c r="F135" s="29">
        <f>'MEMORIA DE CÁLCULO'!I744</f>
        <v>4</v>
      </c>
      <c r="G135" s="40">
        <v>51.63</v>
      </c>
      <c r="H135" s="30">
        <f t="shared" si="38"/>
        <v>66.55</v>
      </c>
      <c r="I135" s="30">
        <f t="shared" si="39"/>
        <v>266.2</v>
      </c>
      <c r="K135" s="46"/>
    </row>
    <row r="136" spans="1:11" s="31" customFormat="1" ht="17.399999999999999" customHeight="1">
      <c r="A136" s="53">
        <v>6</v>
      </c>
      <c r="B136" s="53"/>
      <c r="C136" s="61"/>
      <c r="D136" s="55" t="s">
        <v>177</v>
      </c>
      <c r="E136" s="61"/>
      <c r="F136" s="62"/>
      <c r="G136" s="58"/>
      <c r="H136" s="63"/>
      <c r="I136" s="58">
        <f>SUM(I137:I138)</f>
        <v>2628.58</v>
      </c>
      <c r="K136" s="46"/>
    </row>
    <row r="137" spans="1:11" s="31" customFormat="1" ht="17.399999999999999" customHeight="1">
      <c r="A137" s="28" t="s">
        <v>29</v>
      </c>
      <c r="B137" s="28" t="s">
        <v>19</v>
      </c>
      <c r="C137" s="26" t="s">
        <v>23</v>
      </c>
      <c r="D137" s="39" t="s">
        <v>178</v>
      </c>
      <c r="E137" s="26" t="s">
        <v>24</v>
      </c>
      <c r="F137" s="29">
        <f>'MEMORIA DE CÁLCULO'!I751</f>
        <v>138.76</v>
      </c>
      <c r="G137" s="40">
        <v>7.78</v>
      </c>
      <c r="H137" s="30">
        <f t="shared" ref="H137" si="40">ROUND(G137+(G137*$I$6),2)</f>
        <v>10.029999999999999</v>
      </c>
      <c r="I137" s="30">
        <f>ROUND((F137*H137),2)</f>
        <v>1391.76</v>
      </c>
      <c r="K137" s="46"/>
    </row>
    <row r="138" spans="1:11" s="31" customFormat="1" ht="37.200000000000003" customHeight="1">
      <c r="A138" s="28" t="s">
        <v>30</v>
      </c>
      <c r="B138" s="28" t="s">
        <v>58</v>
      </c>
      <c r="C138" s="26" t="s">
        <v>211</v>
      </c>
      <c r="D138" s="39" t="s">
        <v>212</v>
      </c>
      <c r="E138" s="26" t="s">
        <v>24</v>
      </c>
      <c r="F138" s="29">
        <f>'MEMORIA DE CÁLCULO'!I757</f>
        <v>11.98</v>
      </c>
      <c r="G138" s="30">
        <v>80.099999999999994</v>
      </c>
      <c r="H138" s="30">
        <f t="shared" ref="H138" si="41">ROUND(G138+(G138*$I$6),2)</f>
        <v>103.24</v>
      </c>
      <c r="I138" s="30">
        <f>ROUND((F138*H138),2)</f>
        <v>1236.82</v>
      </c>
      <c r="K138" s="46"/>
    </row>
    <row r="139" spans="1:11" s="31" customFormat="1" ht="17.399999999999999" customHeight="1">
      <c r="A139" s="220" t="s">
        <v>324</v>
      </c>
      <c r="B139" s="221"/>
      <c r="C139" s="221"/>
      <c r="D139" s="221"/>
      <c r="E139" s="221"/>
      <c r="F139" s="221"/>
      <c r="G139" s="221"/>
      <c r="H139" s="222"/>
      <c r="I139" s="201">
        <f>SUM(I136,I126,I120,I116,I113,I109)</f>
        <v>57579.720000000008</v>
      </c>
      <c r="K139" s="46"/>
    </row>
    <row r="140" spans="1:11" s="31" customFormat="1" ht="22.2" customHeight="1">
      <c r="A140" s="204"/>
      <c r="B140" s="205"/>
      <c r="C140" s="205"/>
      <c r="D140" s="205"/>
      <c r="E140" s="205"/>
      <c r="F140" s="205"/>
      <c r="G140" s="205"/>
      <c r="H140" s="205"/>
      <c r="I140" s="206"/>
      <c r="K140" s="46"/>
    </row>
    <row r="141" spans="1:11" s="31" customFormat="1" ht="17.399999999999999" customHeight="1">
      <c r="A141" s="207" t="s">
        <v>33</v>
      </c>
      <c r="B141" s="208"/>
      <c r="C141" s="208"/>
      <c r="D141" s="208"/>
      <c r="E141" s="208"/>
      <c r="F141" s="208"/>
      <c r="G141" s="208"/>
      <c r="H141" s="209"/>
      <c r="I141" s="203">
        <f>SUM(I139,I106,I57)</f>
        <v>275492.5</v>
      </c>
      <c r="K141" s="46"/>
    </row>
    <row r="142" spans="1:11" s="31" customFormat="1" ht="12.75" customHeight="1">
      <c r="A142" s="77"/>
      <c r="B142" s="78"/>
      <c r="C142" s="79"/>
      <c r="D142" s="80"/>
      <c r="E142" s="79"/>
      <c r="F142" s="81"/>
      <c r="G142" s="82"/>
      <c r="H142" s="82"/>
      <c r="I142" s="83"/>
      <c r="K142" s="48"/>
    </row>
    <row r="143" spans="1:11" s="31" customFormat="1" ht="12.75" customHeight="1">
      <c r="A143" s="64"/>
      <c r="B143" s="65"/>
      <c r="C143" s="66"/>
      <c r="D143" s="66"/>
      <c r="E143" s="66"/>
      <c r="F143" s="67"/>
      <c r="G143" s="68"/>
      <c r="H143" s="68"/>
      <c r="I143" s="69"/>
      <c r="K143" s="48"/>
    </row>
    <row r="144" spans="1:11" s="31" customFormat="1" ht="10.199999999999999">
      <c r="A144" s="64"/>
      <c r="B144" s="65"/>
      <c r="C144" s="66"/>
      <c r="D144" s="66"/>
      <c r="E144" s="66"/>
      <c r="F144" s="67"/>
      <c r="G144" s="68"/>
      <c r="H144" s="68"/>
      <c r="I144" s="69"/>
      <c r="K144" s="48"/>
    </row>
    <row r="145" spans="1:11" s="31" customFormat="1" ht="10.199999999999999">
      <c r="A145" s="64"/>
      <c r="B145" s="65"/>
      <c r="C145" s="66"/>
      <c r="D145" s="66"/>
      <c r="E145" s="66"/>
      <c r="F145" s="67"/>
      <c r="G145" s="68"/>
      <c r="H145" s="68"/>
      <c r="I145" s="69"/>
      <c r="K145" s="48"/>
    </row>
    <row r="146" spans="1:11">
      <c r="A146" s="73"/>
      <c r="B146" s="74"/>
      <c r="C146" s="74"/>
      <c r="D146" s="70" t="s">
        <v>201</v>
      </c>
      <c r="E146" s="217" t="s">
        <v>12</v>
      </c>
      <c r="F146" s="217"/>
      <c r="G146" s="217"/>
      <c r="H146" s="217"/>
      <c r="I146" s="71"/>
    </row>
    <row r="147" spans="1:11">
      <c r="A147" s="73"/>
      <c r="B147" s="74"/>
      <c r="C147" s="74"/>
      <c r="D147" s="194" t="s">
        <v>102</v>
      </c>
      <c r="E147" s="218" t="s">
        <v>103</v>
      </c>
      <c r="F147" s="210"/>
      <c r="G147" s="210"/>
      <c r="H147" s="210"/>
      <c r="I147" s="71"/>
    </row>
    <row r="148" spans="1:11">
      <c r="A148" s="75"/>
      <c r="B148" s="76"/>
      <c r="C148" s="76"/>
      <c r="D148" s="194" t="s">
        <v>202</v>
      </c>
      <c r="E148" s="210" t="s">
        <v>104</v>
      </c>
      <c r="F148" s="210"/>
      <c r="G148" s="210"/>
      <c r="H148" s="210"/>
      <c r="I148" s="71"/>
    </row>
    <row r="149" spans="1:11">
      <c r="A149" s="84"/>
      <c r="B149" s="85"/>
      <c r="C149" s="85"/>
      <c r="D149" s="193" t="s">
        <v>229</v>
      </c>
      <c r="E149" s="211"/>
      <c r="F149" s="211"/>
      <c r="G149" s="211"/>
      <c r="H149" s="211"/>
      <c r="I149" s="72"/>
    </row>
    <row r="150" spans="1:11">
      <c r="I150" s="42"/>
    </row>
  </sheetData>
  <mergeCells count="32">
    <mergeCell ref="A6:E6"/>
    <mergeCell ref="F6:G6"/>
    <mergeCell ref="I6:I11"/>
    <mergeCell ref="A7:E7"/>
    <mergeCell ref="F7:G7"/>
    <mergeCell ref="A8:E8"/>
    <mergeCell ref="F8:G8"/>
    <mergeCell ref="A9:E9"/>
    <mergeCell ref="F9:G9"/>
    <mergeCell ref="A10:E10"/>
    <mergeCell ref="F10:G10"/>
    <mergeCell ref="A1:I3"/>
    <mergeCell ref="A4:E5"/>
    <mergeCell ref="F4:H4"/>
    <mergeCell ref="I4:I5"/>
    <mergeCell ref="F5:G5"/>
    <mergeCell ref="A140:I140"/>
    <mergeCell ref="A141:H141"/>
    <mergeCell ref="E148:H148"/>
    <mergeCell ref="E149:H149"/>
    <mergeCell ref="A11:E11"/>
    <mergeCell ref="F11:G11"/>
    <mergeCell ref="E146:H146"/>
    <mergeCell ref="E147:H147"/>
    <mergeCell ref="A12:I12"/>
    <mergeCell ref="A59:I59"/>
    <mergeCell ref="A58:I58"/>
    <mergeCell ref="A57:H57"/>
    <mergeCell ref="A106:H106"/>
    <mergeCell ref="A107:I107"/>
    <mergeCell ref="A108:I108"/>
    <mergeCell ref="A139:H139"/>
  </mergeCells>
  <phoneticPr fontId="21" type="noConversion"/>
  <conditionalFormatting sqref="C142:C145 C52:C56 C61:C89 C109:C112 C114:C126 C13:C48 C130:C138 C93:C105">
    <cfRule type="expression" dxfId="20" priority="25" stopIfTrue="1">
      <formula>OR(#REF!="M",#REF!="A")</formula>
    </cfRule>
  </conditionalFormatting>
  <conditionalFormatting sqref="C49">
    <cfRule type="expression" dxfId="19" priority="24" stopIfTrue="1">
      <formula>OR(#REF!="M",#REF!="A")</formula>
    </cfRule>
  </conditionalFormatting>
  <conditionalFormatting sqref="B52">
    <cfRule type="expression" dxfId="18" priority="23" stopIfTrue="1">
      <formula>OR(#REF!="M",#REF!="A")</formula>
    </cfRule>
  </conditionalFormatting>
  <conditionalFormatting sqref="B49 B51">
    <cfRule type="expression" dxfId="17" priority="22" stopIfTrue="1">
      <formula>OR(#REF!="M",#REF!="A")</formula>
    </cfRule>
  </conditionalFormatting>
  <conditionalFormatting sqref="B50">
    <cfRule type="expression" dxfId="16" priority="19" stopIfTrue="1">
      <formula>OR(#REF!="M",#REF!="A")</formula>
    </cfRule>
  </conditionalFormatting>
  <conditionalFormatting sqref="B53">
    <cfRule type="expression" dxfId="15" priority="16" stopIfTrue="1">
      <formula>OR(#REF!="M",#REF!="A")</formula>
    </cfRule>
  </conditionalFormatting>
  <conditionalFormatting sqref="C60">
    <cfRule type="expression" dxfId="14" priority="15" stopIfTrue="1">
      <formula>OR(#REF!="M",#REF!="A")</formula>
    </cfRule>
  </conditionalFormatting>
  <conditionalFormatting sqref="C90">
    <cfRule type="expression" dxfId="13" priority="14" stopIfTrue="1">
      <formula>OR(#REF!="M",#REF!="A")</formula>
    </cfRule>
  </conditionalFormatting>
  <conditionalFormatting sqref="B93">
    <cfRule type="expression" dxfId="12" priority="13" stopIfTrue="1">
      <formula>OR(#REF!="M",#REF!="A")</formula>
    </cfRule>
  </conditionalFormatting>
  <conditionalFormatting sqref="B90 B92">
    <cfRule type="expression" dxfId="11" priority="12" stopIfTrue="1">
      <formula>OR(#REF!="M",#REF!="A")</formula>
    </cfRule>
  </conditionalFormatting>
  <conditionalFormatting sqref="B91">
    <cfRule type="expression" dxfId="10" priority="11" stopIfTrue="1">
      <formula>OR(#REF!="M",#REF!="A")</formula>
    </cfRule>
  </conditionalFormatting>
  <conditionalFormatting sqref="B94:B95">
    <cfRule type="expression" dxfId="9" priority="10" stopIfTrue="1">
      <formula>OR(#REF!="M",#REF!="A")</formula>
    </cfRule>
  </conditionalFormatting>
  <conditionalFormatting sqref="C113">
    <cfRule type="expression" dxfId="8" priority="9" stopIfTrue="1">
      <formula>OR(#REF!="M",#REF!="A")</formula>
    </cfRule>
  </conditionalFormatting>
  <conditionalFormatting sqref="C127">
    <cfRule type="expression" dxfId="7" priority="8" stopIfTrue="1">
      <formula>OR(#REF!="M",#REF!="A")</formula>
    </cfRule>
  </conditionalFormatting>
  <conditionalFormatting sqref="B130">
    <cfRule type="expression" dxfId="6" priority="7" stopIfTrue="1">
      <formula>OR(#REF!="M",#REF!="A")</formula>
    </cfRule>
  </conditionalFormatting>
  <conditionalFormatting sqref="B127 B129">
    <cfRule type="expression" dxfId="5" priority="6" stopIfTrue="1">
      <formula>OR(#REF!="M",#REF!="A")</formula>
    </cfRule>
  </conditionalFormatting>
  <conditionalFormatting sqref="B128">
    <cfRule type="expression" dxfId="4" priority="5" stopIfTrue="1">
      <formula>OR(#REF!="M",#REF!="A")</formula>
    </cfRule>
  </conditionalFormatting>
  <conditionalFormatting sqref="B131:B132">
    <cfRule type="expression" dxfId="3" priority="4" stopIfTrue="1">
      <formula>OR(#REF!="M",#REF!="A")</formula>
    </cfRule>
  </conditionalFormatting>
  <conditionalFormatting sqref="B133:B135">
    <cfRule type="expression" dxfId="2" priority="3" stopIfTrue="1">
      <formula>OR(#REF!="M",#REF!="A")</formula>
    </cfRule>
  </conditionalFormatting>
  <conditionalFormatting sqref="B56">
    <cfRule type="expression" dxfId="1" priority="2" stopIfTrue="1">
      <formula>OR(#REF!="M",#REF!="A")</formula>
    </cfRule>
  </conditionalFormatting>
  <conditionalFormatting sqref="B105">
    <cfRule type="expression" dxfId="0" priority="1" stopIfTrue="1">
      <formula>OR(#REF!="M",#REF!="A")</formula>
    </cfRule>
  </conditionalFormatting>
  <dataValidations disablePrompts="1" count="1">
    <dataValidation type="list" allowBlank="1" showInputMessage="1" showErrorMessage="1" sqref="F6:G7" xr:uid="{7247412B-E882-4A07-9A39-A01072ED9692}">
      <formula1>"COPASA,CEMIG,DEER-MG,DNIT,SETOP_Central,SETOP_Jequitinhonha,SETOP_Leste,SETOP_Norte,SETOP_Sul,SETOP_Triângulo,SINAPI,SUDECAP"</formula1>
    </dataValidation>
  </dataValidations>
  <hyperlinks>
    <hyperlink ref="G50" r:id="rId1" display="http://orse.cehop.se.gov.br/composicao.asp?font_sg_fonte=ORSE&amp;serv_nr_codigo=3300&amp;peri_nr_ano=2022&amp;peri_nr_mes=11&amp;peri_nr_ordem=1" xr:uid="{BF276544-0217-46C2-8DA2-05F4D158532B}"/>
    <hyperlink ref="G91" r:id="rId2" display="http://orse.cehop.se.gov.br/composicao.asp?font_sg_fonte=ORSE&amp;serv_nr_codigo=3300&amp;peri_nr_ano=2022&amp;peri_nr_mes=11&amp;peri_nr_ordem=1" xr:uid="{BCF33A31-5A16-4B77-A26F-C70CE36741BD}"/>
    <hyperlink ref="G128" r:id="rId3" display="http://orse.cehop.se.gov.br/composicao.asp?font_sg_fonte=ORSE&amp;serv_nr_codigo=3300&amp;peri_nr_ano=2022&amp;peri_nr_mes=11&amp;peri_nr_ordem=1" xr:uid="{1A0BAC58-DCFF-47BB-9D79-AD58F29AA020}"/>
  </hyperlinks>
  <printOptions horizontalCentered="1"/>
  <pageMargins left="0.25" right="0.25" top="0.75" bottom="0.75" header="0.3" footer="0.3"/>
  <pageSetup paperSize="9" scale="91" fitToHeight="0" orientation="landscape" horizontalDpi="4294967293" r:id="rId4"/>
  <headerFooter alignWithMargins="0">
    <oddFooter>&amp;C
Página &amp;P de &amp;N</oddFooter>
  </headerFooter>
  <rowBreaks count="2" manualBreakCount="2">
    <brk id="19" max="8" man="1"/>
    <brk id="32" max="8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D77B-2177-4D4A-BF0E-60EC5F7AF703}">
  <sheetPr>
    <pageSetUpPr fitToPage="1"/>
  </sheetPr>
  <dimension ref="A1:IV785"/>
  <sheetViews>
    <sheetView view="pageBreakPreview" topLeftCell="A751" zoomScale="70" zoomScaleNormal="85" zoomScaleSheetLayoutView="70" workbookViewId="0">
      <selection activeCell="C559" sqref="C559"/>
    </sheetView>
  </sheetViews>
  <sheetFormatPr defaultRowHeight="13.2"/>
  <cols>
    <col min="1" max="1" width="29.109375" style="125" customWidth="1"/>
    <col min="2" max="2" width="24.5546875" style="125" customWidth="1"/>
    <col min="3" max="3" width="60.5546875" style="125" customWidth="1"/>
    <col min="4" max="4" width="23.44140625" style="125" customWidth="1"/>
    <col min="5" max="5" width="21.6640625" style="125" customWidth="1"/>
    <col min="6" max="6" width="19.88671875" style="125" bestFit="1" customWidth="1"/>
    <col min="7" max="7" width="26.109375" style="125" customWidth="1"/>
    <col min="8" max="8" width="20" style="125" customWidth="1"/>
    <col min="9" max="9" width="27.6640625" style="125" customWidth="1"/>
    <col min="10" max="10" width="14.88671875" style="125" customWidth="1"/>
    <col min="11" max="11" width="5.88671875" style="125" customWidth="1"/>
    <col min="12" max="256" width="8.88671875" style="125"/>
    <col min="257" max="257" width="29.109375" style="125" customWidth="1"/>
    <col min="258" max="258" width="20.88671875" style="125" customWidth="1"/>
    <col min="259" max="259" width="53.33203125" style="125" customWidth="1"/>
    <col min="260" max="260" width="23.44140625" style="125" customWidth="1"/>
    <col min="261" max="261" width="21.6640625" style="125" customWidth="1"/>
    <col min="262" max="262" width="19.88671875" style="125" bestFit="1" customWidth="1"/>
    <col min="263" max="263" width="19.44140625" style="125" customWidth="1"/>
    <col min="264" max="264" width="20" style="125" customWidth="1"/>
    <col min="265" max="265" width="25.6640625" style="125" bestFit="1" customWidth="1"/>
    <col min="266" max="266" width="14.88671875" style="125" customWidth="1"/>
    <col min="267" max="267" width="5.88671875" style="125" customWidth="1"/>
    <col min="268" max="512" width="8.88671875" style="125"/>
    <col min="513" max="513" width="29.109375" style="125" customWidth="1"/>
    <col min="514" max="514" width="20.88671875" style="125" customWidth="1"/>
    <col min="515" max="515" width="53.33203125" style="125" customWidth="1"/>
    <col min="516" max="516" width="23.44140625" style="125" customWidth="1"/>
    <col min="517" max="517" width="21.6640625" style="125" customWidth="1"/>
    <col min="518" max="518" width="19.88671875" style="125" bestFit="1" customWidth="1"/>
    <col min="519" max="519" width="19.44140625" style="125" customWidth="1"/>
    <col min="520" max="520" width="20" style="125" customWidth="1"/>
    <col min="521" max="521" width="25.6640625" style="125" bestFit="1" customWidth="1"/>
    <col min="522" max="522" width="14.88671875" style="125" customWidth="1"/>
    <col min="523" max="523" width="5.88671875" style="125" customWidth="1"/>
    <col min="524" max="768" width="8.88671875" style="125"/>
    <col min="769" max="769" width="29.109375" style="125" customWidth="1"/>
    <col min="770" max="770" width="20.88671875" style="125" customWidth="1"/>
    <col min="771" max="771" width="53.33203125" style="125" customWidth="1"/>
    <col min="772" max="772" width="23.44140625" style="125" customWidth="1"/>
    <col min="773" max="773" width="21.6640625" style="125" customWidth="1"/>
    <col min="774" max="774" width="19.88671875" style="125" bestFit="1" customWidth="1"/>
    <col min="775" max="775" width="19.44140625" style="125" customWidth="1"/>
    <col min="776" max="776" width="20" style="125" customWidth="1"/>
    <col min="777" max="777" width="25.6640625" style="125" bestFit="1" customWidth="1"/>
    <col min="778" max="778" width="14.88671875" style="125" customWidth="1"/>
    <col min="779" max="779" width="5.88671875" style="125" customWidth="1"/>
    <col min="780" max="1024" width="8.88671875" style="125"/>
    <col min="1025" max="1025" width="29.109375" style="125" customWidth="1"/>
    <col min="1026" max="1026" width="20.88671875" style="125" customWidth="1"/>
    <col min="1027" max="1027" width="53.33203125" style="125" customWidth="1"/>
    <col min="1028" max="1028" width="23.44140625" style="125" customWidth="1"/>
    <col min="1029" max="1029" width="21.6640625" style="125" customWidth="1"/>
    <col min="1030" max="1030" width="19.88671875" style="125" bestFit="1" customWidth="1"/>
    <col min="1031" max="1031" width="19.44140625" style="125" customWidth="1"/>
    <col min="1032" max="1032" width="20" style="125" customWidth="1"/>
    <col min="1033" max="1033" width="25.6640625" style="125" bestFit="1" customWidth="1"/>
    <col min="1034" max="1034" width="14.88671875" style="125" customWidth="1"/>
    <col min="1035" max="1035" width="5.88671875" style="125" customWidth="1"/>
    <col min="1036" max="1280" width="8.88671875" style="125"/>
    <col min="1281" max="1281" width="29.109375" style="125" customWidth="1"/>
    <col min="1282" max="1282" width="20.88671875" style="125" customWidth="1"/>
    <col min="1283" max="1283" width="53.33203125" style="125" customWidth="1"/>
    <col min="1284" max="1284" width="23.44140625" style="125" customWidth="1"/>
    <col min="1285" max="1285" width="21.6640625" style="125" customWidth="1"/>
    <col min="1286" max="1286" width="19.88671875" style="125" bestFit="1" customWidth="1"/>
    <col min="1287" max="1287" width="19.44140625" style="125" customWidth="1"/>
    <col min="1288" max="1288" width="20" style="125" customWidth="1"/>
    <col min="1289" max="1289" width="25.6640625" style="125" bestFit="1" customWidth="1"/>
    <col min="1290" max="1290" width="14.88671875" style="125" customWidth="1"/>
    <col min="1291" max="1291" width="5.88671875" style="125" customWidth="1"/>
    <col min="1292" max="1536" width="8.88671875" style="125"/>
    <col min="1537" max="1537" width="29.109375" style="125" customWidth="1"/>
    <col min="1538" max="1538" width="20.88671875" style="125" customWidth="1"/>
    <col min="1539" max="1539" width="53.33203125" style="125" customWidth="1"/>
    <col min="1540" max="1540" width="23.44140625" style="125" customWidth="1"/>
    <col min="1541" max="1541" width="21.6640625" style="125" customWidth="1"/>
    <col min="1542" max="1542" width="19.88671875" style="125" bestFit="1" customWidth="1"/>
    <col min="1543" max="1543" width="19.44140625" style="125" customWidth="1"/>
    <col min="1544" max="1544" width="20" style="125" customWidth="1"/>
    <col min="1545" max="1545" width="25.6640625" style="125" bestFit="1" customWidth="1"/>
    <col min="1546" max="1546" width="14.88671875" style="125" customWidth="1"/>
    <col min="1547" max="1547" width="5.88671875" style="125" customWidth="1"/>
    <col min="1548" max="1792" width="8.88671875" style="125"/>
    <col min="1793" max="1793" width="29.109375" style="125" customWidth="1"/>
    <col min="1794" max="1794" width="20.88671875" style="125" customWidth="1"/>
    <col min="1795" max="1795" width="53.33203125" style="125" customWidth="1"/>
    <col min="1796" max="1796" width="23.44140625" style="125" customWidth="1"/>
    <col min="1797" max="1797" width="21.6640625" style="125" customWidth="1"/>
    <col min="1798" max="1798" width="19.88671875" style="125" bestFit="1" customWidth="1"/>
    <col min="1799" max="1799" width="19.44140625" style="125" customWidth="1"/>
    <col min="1800" max="1800" width="20" style="125" customWidth="1"/>
    <col min="1801" max="1801" width="25.6640625" style="125" bestFit="1" customWidth="1"/>
    <col min="1802" max="1802" width="14.88671875" style="125" customWidth="1"/>
    <col min="1803" max="1803" width="5.88671875" style="125" customWidth="1"/>
    <col min="1804" max="2048" width="8.88671875" style="125"/>
    <col min="2049" max="2049" width="29.109375" style="125" customWidth="1"/>
    <col min="2050" max="2050" width="20.88671875" style="125" customWidth="1"/>
    <col min="2051" max="2051" width="53.33203125" style="125" customWidth="1"/>
    <col min="2052" max="2052" width="23.44140625" style="125" customWidth="1"/>
    <col min="2053" max="2053" width="21.6640625" style="125" customWidth="1"/>
    <col min="2054" max="2054" width="19.88671875" style="125" bestFit="1" customWidth="1"/>
    <col min="2055" max="2055" width="19.44140625" style="125" customWidth="1"/>
    <col min="2056" max="2056" width="20" style="125" customWidth="1"/>
    <col min="2057" max="2057" width="25.6640625" style="125" bestFit="1" customWidth="1"/>
    <col min="2058" max="2058" width="14.88671875" style="125" customWidth="1"/>
    <col min="2059" max="2059" width="5.88671875" style="125" customWidth="1"/>
    <col min="2060" max="2304" width="8.88671875" style="125"/>
    <col min="2305" max="2305" width="29.109375" style="125" customWidth="1"/>
    <col min="2306" max="2306" width="20.88671875" style="125" customWidth="1"/>
    <col min="2307" max="2307" width="53.33203125" style="125" customWidth="1"/>
    <col min="2308" max="2308" width="23.44140625" style="125" customWidth="1"/>
    <col min="2309" max="2309" width="21.6640625" style="125" customWidth="1"/>
    <col min="2310" max="2310" width="19.88671875" style="125" bestFit="1" customWidth="1"/>
    <col min="2311" max="2311" width="19.44140625" style="125" customWidth="1"/>
    <col min="2312" max="2312" width="20" style="125" customWidth="1"/>
    <col min="2313" max="2313" width="25.6640625" style="125" bestFit="1" customWidth="1"/>
    <col min="2314" max="2314" width="14.88671875" style="125" customWidth="1"/>
    <col min="2315" max="2315" width="5.88671875" style="125" customWidth="1"/>
    <col min="2316" max="2560" width="8.88671875" style="125"/>
    <col min="2561" max="2561" width="29.109375" style="125" customWidth="1"/>
    <col min="2562" max="2562" width="20.88671875" style="125" customWidth="1"/>
    <col min="2563" max="2563" width="53.33203125" style="125" customWidth="1"/>
    <col min="2564" max="2564" width="23.44140625" style="125" customWidth="1"/>
    <col min="2565" max="2565" width="21.6640625" style="125" customWidth="1"/>
    <col min="2566" max="2566" width="19.88671875" style="125" bestFit="1" customWidth="1"/>
    <col min="2567" max="2567" width="19.44140625" style="125" customWidth="1"/>
    <col min="2568" max="2568" width="20" style="125" customWidth="1"/>
    <col min="2569" max="2569" width="25.6640625" style="125" bestFit="1" customWidth="1"/>
    <col min="2570" max="2570" width="14.88671875" style="125" customWidth="1"/>
    <col min="2571" max="2571" width="5.88671875" style="125" customWidth="1"/>
    <col min="2572" max="2816" width="8.88671875" style="125"/>
    <col min="2817" max="2817" width="29.109375" style="125" customWidth="1"/>
    <col min="2818" max="2818" width="20.88671875" style="125" customWidth="1"/>
    <col min="2819" max="2819" width="53.33203125" style="125" customWidth="1"/>
    <col min="2820" max="2820" width="23.44140625" style="125" customWidth="1"/>
    <col min="2821" max="2821" width="21.6640625" style="125" customWidth="1"/>
    <col min="2822" max="2822" width="19.88671875" style="125" bestFit="1" customWidth="1"/>
    <col min="2823" max="2823" width="19.44140625" style="125" customWidth="1"/>
    <col min="2824" max="2824" width="20" style="125" customWidth="1"/>
    <col min="2825" max="2825" width="25.6640625" style="125" bestFit="1" customWidth="1"/>
    <col min="2826" max="2826" width="14.88671875" style="125" customWidth="1"/>
    <col min="2827" max="2827" width="5.88671875" style="125" customWidth="1"/>
    <col min="2828" max="3072" width="8.88671875" style="125"/>
    <col min="3073" max="3073" width="29.109375" style="125" customWidth="1"/>
    <col min="3074" max="3074" width="20.88671875" style="125" customWidth="1"/>
    <col min="3075" max="3075" width="53.33203125" style="125" customWidth="1"/>
    <col min="3076" max="3076" width="23.44140625" style="125" customWidth="1"/>
    <col min="3077" max="3077" width="21.6640625" style="125" customWidth="1"/>
    <col min="3078" max="3078" width="19.88671875" style="125" bestFit="1" customWidth="1"/>
    <col min="3079" max="3079" width="19.44140625" style="125" customWidth="1"/>
    <col min="3080" max="3080" width="20" style="125" customWidth="1"/>
    <col min="3081" max="3081" width="25.6640625" style="125" bestFit="1" customWidth="1"/>
    <col min="3082" max="3082" width="14.88671875" style="125" customWidth="1"/>
    <col min="3083" max="3083" width="5.88671875" style="125" customWidth="1"/>
    <col min="3084" max="3328" width="8.88671875" style="125"/>
    <col min="3329" max="3329" width="29.109375" style="125" customWidth="1"/>
    <col min="3330" max="3330" width="20.88671875" style="125" customWidth="1"/>
    <col min="3331" max="3331" width="53.33203125" style="125" customWidth="1"/>
    <col min="3332" max="3332" width="23.44140625" style="125" customWidth="1"/>
    <col min="3333" max="3333" width="21.6640625" style="125" customWidth="1"/>
    <col min="3334" max="3334" width="19.88671875" style="125" bestFit="1" customWidth="1"/>
    <col min="3335" max="3335" width="19.44140625" style="125" customWidth="1"/>
    <col min="3336" max="3336" width="20" style="125" customWidth="1"/>
    <col min="3337" max="3337" width="25.6640625" style="125" bestFit="1" customWidth="1"/>
    <col min="3338" max="3338" width="14.88671875" style="125" customWidth="1"/>
    <col min="3339" max="3339" width="5.88671875" style="125" customWidth="1"/>
    <col min="3340" max="3584" width="8.88671875" style="125"/>
    <col min="3585" max="3585" width="29.109375" style="125" customWidth="1"/>
    <col min="3586" max="3586" width="20.88671875" style="125" customWidth="1"/>
    <col min="3587" max="3587" width="53.33203125" style="125" customWidth="1"/>
    <col min="3588" max="3588" width="23.44140625" style="125" customWidth="1"/>
    <col min="3589" max="3589" width="21.6640625" style="125" customWidth="1"/>
    <col min="3590" max="3590" width="19.88671875" style="125" bestFit="1" customWidth="1"/>
    <col min="3591" max="3591" width="19.44140625" style="125" customWidth="1"/>
    <col min="3592" max="3592" width="20" style="125" customWidth="1"/>
    <col min="3593" max="3593" width="25.6640625" style="125" bestFit="1" customWidth="1"/>
    <col min="3594" max="3594" width="14.88671875" style="125" customWidth="1"/>
    <col min="3595" max="3595" width="5.88671875" style="125" customWidth="1"/>
    <col min="3596" max="3840" width="8.88671875" style="125"/>
    <col min="3841" max="3841" width="29.109375" style="125" customWidth="1"/>
    <col min="3842" max="3842" width="20.88671875" style="125" customWidth="1"/>
    <col min="3843" max="3843" width="53.33203125" style="125" customWidth="1"/>
    <col min="3844" max="3844" width="23.44140625" style="125" customWidth="1"/>
    <col min="3845" max="3845" width="21.6640625" style="125" customWidth="1"/>
    <col min="3846" max="3846" width="19.88671875" style="125" bestFit="1" customWidth="1"/>
    <col min="3847" max="3847" width="19.44140625" style="125" customWidth="1"/>
    <col min="3848" max="3848" width="20" style="125" customWidth="1"/>
    <col min="3849" max="3849" width="25.6640625" style="125" bestFit="1" customWidth="1"/>
    <col min="3850" max="3850" width="14.88671875" style="125" customWidth="1"/>
    <col min="3851" max="3851" width="5.88671875" style="125" customWidth="1"/>
    <col min="3852" max="4096" width="8.88671875" style="125"/>
    <col min="4097" max="4097" width="29.109375" style="125" customWidth="1"/>
    <col min="4098" max="4098" width="20.88671875" style="125" customWidth="1"/>
    <col min="4099" max="4099" width="53.33203125" style="125" customWidth="1"/>
    <col min="4100" max="4100" width="23.44140625" style="125" customWidth="1"/>
    <col min="4101" max="4101" width="21.6640625" style="125" customWidth="1"/>
    <col min="4102" max="4102" width="19.88671875" style="125" bestFit="1" customWidth="1"/>
    <col min="4103" max="4103" width="19.44140625" style="125" customWidth="1"/>
    <col min="4104" max="4104" width="20" style="125" customWidth="1"/>
    <col min="4105" max="4105" width="25.6640625" style="125" bestFit="1" customWidth="1"/>
    <col min="4106" max="4106" width="14.88671875" style="125" customWidth="1"/>
    <col min="4107" max="4107" width="5.88671875" style="125" customWidth="1"/>
    <col min="4108" max="4352" width="8.88671875" style="125"/>
    <col min="4353" max="4353" width="29.109375" style="125" customWidth="1"/>
    <col min="4354" max="4354" width="20.88671875" style="125" customWidth="1"/>
    <col min="4355" max="4355" width="53.33203125" style="125" customWidth="1"/>
    <col min="4356" max="4356" width="23.44140625" style="125" customWidth="1"/>
    <col min="4357" max="4357" width="21.6640625" style="125" customWidth="1"/>
    <col min="4358" max="4358" width="19.88671875" style="125" bestFit="1" customWidth="1"/>
    <col min="4359" max="4359" width="19.44140625" style="125" customWidth="1"/>
    <col min="4360" max="4360" width="20" style="125" customWidth="1"/>
    <col min="4361" max="4361" width="25.6640625" style="125" bestFit="1" customWidth="1"/>
    <col min="4362" max="4362" width="14.88671875" style="125" customWidth="1"/>
    <col min="4363" max="4363" width="5.88671875" style="125" customWidth="1"/>
    <col min="4364" max="4608" width="8.88671875" style="125"/>
    <col min="4609" max="4609" width="29.109375" style="125" customWidth="1"/>
    <col min="4610" max="4610" width="20.88671875" style="125" customWidth="1"/>
    <col min="4611" max="4611" width="53.33203125" style="125" customWidth="1"/>
    <col min="4612" max="4612" width="23.44140625" style="125" customWidth="1"/>
    <col min="4613" max="4613" width="21.6640625" style="125" customWidth="1"/>
    <col min="4614" max="4614" width="19.88671875" style="125" bestFit="1" customWidth="1"/>
    <col min="4615" max="4615" width="19.44140625" style="125" customWidth="1"/>
    <col min="4616" max="4616" width="20" style="125" customWidth="1"/>
    <col min="4617" max="4617" width="25.6640625" style="125" bestFit="1" customWidth="1"/>
    <col min="4618" max="4618" width="14.88671875" style="125" customWidth="1"/>
    <col min="4619" max="4619" width="5.88671875" style="125" customWidth="1"/>
    <col min="4620" max="4864" width="8.88671875" style="125"/>
    <col min="4865" max="4865" width="29.109375" style="125" customWidth="1"/>
    <col min="4866" max="4866" width="20.88671875" style="125" customWidth="1"/>
    <col min="4867" max="4867" width="53.33203125" style="125" customWidth="1"/>
    <col min="4868" max="4868" width="23.44140625" style="125" customWidth="1"/>
    <col min="4869" max="4869" width="21.6640625" style="125" customWidth="1"/>
    <col min="4870" max="4870" width="19.88671875" style="125" bestFit="1" customWidth="1"/>
    <col min="4871" max="4871" width="19.44140625" style="125" customWidth="1"/>
    <col min="4872" max="4872" width="20" style="125" customWidth="1"/>
    <col min="4873" max="4873" width="25.6640625" style="125" bestFit="1" customWidth="1"/>
    <col min="4874" max="4874" width="14.88671875" style="125" customWidth="1"/>
    <col min="4875" max="4875" width="5.88671875" style="125" customWidth="1"/>
    <col min="4876" max="5120" width="8.88671875" style="125"/>
    <col min="5121" max="5121" width="29.109375" style="125" customWidth="1"/>
    <col min="5122" max="5122" width="20.88671875" style="125" customWidth="1"/>
    <col min="5123" max="5123" width="53.33203125" style="125" customWidth="1"/>
    <col min="5124" max="5124" width="23.44140625" style="125" customWidth="1"/>
    <col min="5125" max="5125" width="21.6640625" style="125" customWidth="1"/>
    <col min="5126" max="5126" width="19.88671875" style="125" bestFit="1" customWidth="1"/>
    <col min="5127" max="5127" width="19.44140625" style="125" customWidth="1"/>
    <col min="5128" max="5128" width="20" style="125" customWidth="1"/>
    <col min="5129" max="5129" width="25.6640625" style="125" bestFit="1" customWidth="1"/>
    <col min="5130" max="5130" width="14.88671875" style="125" customWidth="1"/>
    <col min="5131" max="5131" width="5.88671875" style="125" customWidth="1"/>
    <col min="5132" max="5376" width="8.88671875" style="125"/>
    <col min="5377" max="5377" width="29.109375" style="125" customWidth="1"/>
    <col min="5378" max="5378" width="20.88671875" style="125" customWidth="1"/>
    <col min="5379" max="5379" width="53.33203125" style="125" customWidth="1"/>
    <col min="5380" max="5380" width="23.44140625" style="125" customWidth="1"/>
    <col min="5381" max="5381" width="21.6640625" style="125" customWidth="1"/>
    <col min="5382" max="5382" width="19.88671875" style="125" bestFit="1" customWidth="1"/>
    <col min="5383" max="5383" width="19.44140625" style="125" customWidth="1"/>
    <col min="5384" max="5384" width="20" style="125" customWidth="1"/>
    <col min="5385" max="5385" width="25.6640625" style="125" bestFit="1" customWidth="1"/>
    <col min="5386" max="5386" width="14.88671875" style="125" customWidth="1"/>
    <col min="5387" max="5387" width="5.88671875" style="125" customWidth="1"/>
    <col min="5388" max="5632" width="8.88671875" style="125"/>
    <col min="5633" max="5633" width="29.109375" style="125" customWidth="1"/>
    <col min="5634" max="5634" width="20.88671875" style="125" customWidth="1"/>
    <col min="5635" max="5635" width="53.33203125" style="125" customWidth="1"/>
    <col min="5636" max="5636" width="23.44140625" style="125" customWidth="1"/>
    <col min="5637" max="5637" width="21.6640625" style="125" customWidth="1"/>
    <col min="5638" max="5638" width="19.88671875" style="125" bestFit="1" customWidth="1"/>
    <col min="5639" max="5639" width="19.44140625" style="125" customWidth="1"/>
    <col min="5640" max="5640" width="20" style="125" customWidth="1"/>
    <col min="5641" max="5641" width="25.6640625" style="125" bestFit="1" customWidth="1"/>
    <col min="5642" max="5642" width="14.88671875" style="125" customWidth="1"/>
    <col min="5643" max="5643" width="5.88671875" style="125" customWidth="1"/>
    <col min="5644" max="5888" width="8.88671875" style="125"/>
    <col min="5889" max="5889" width="29.109375" style="125" customWidth="1"/>
    <col min="5890" max="5890" width="20.88671875" style="125" customWidth="1"/>
    <col min="5891" max="5891" width="53.33203125" style="125" customWidth="1"/>
    <col min="5892" max="5892" width="23.44140625" style="125" customWidth="1"/>
    <col min="5893" max="5893" width="21.6640625" style="125" customWidth="1"/>
    <col min="5894" max="5894" width="19.88671875" style="125" bestFit="1" customWidth="1"/>
    <col min="5895" max="5895" width="19.44140625" style="125" customWidth="1"/>
    <col min="5896" max="5896" width="20" style="125" customWidth="1"/>
    <col min="5897" max="5897" width="25.6640625" style="125" bestFit="1" customWidth="1"/>
    <col min="5898" max="5898" width="14.88671875" style="125" customWidth="1"/>
    <col min="5899" max="5899" width="5.88671875" style="125" customWidth="1"/>
    <col min="5900" max="6144" width="8.88671875" style="125"/>
    <col min="6145" max="6145" width="29.109375" style="125" customWidth="1"/>
    <col min="6146" max="6146" width="20.88671875" style="125" customWidth="1"/>
    <col min="6147" max="6147" width="53.33203125" style="125" customWidth="1"/>
    <col min="6148" max="6148" width="23.44140625" style="125" customWidth="1"/>
    <col min="6149" max="6149" width="21.6640625" style="125" customWidth="1"/>
    <col min="6150" max="6150" width="19.88671875" style="125" bestFit="1" customWidth="1"/>
    <col min="6151" max="6151" width="19.44140625" style="125" customWidth="1"/>
    <col min="6152" max="6152" width="20" style="125" customWidth="1"/>
    <col min="6153" max="6153" width="25.6640625" style="125" bestFit="1" customWidth="1"/>
    <col min="6154" max="6154" width="14.88671875" style="125" customWidth="1"/>
    <col min="6155" max="6155" width="5.88671875" style="125" customWidth="1"/>
    <col min="6156" max="6400" width="8.88671875" style="125"/>
    <col min="6401" max="6401" width="29.109375" style="125" customWidth="1"/>
    <col min="6402" max="6402" width="20.88671875" style="125" customWidth="1"/>
    <col min="6403" max="6403" width="53.33203125" style="125" customWidth="1"/>
    <col min="6404" max="6404" width="23.44140625" style="125" customWidth="1"/>
    <col min="6405" max="6405" width="21.6640625" style="125" customWidth="1"/>
    <col min="6406" max="6406" width="19.88671875" style="125" bestFit="1" customWidth="1"/>
    <col min="6407" max="6407" width="19.44140625" style="125" customWidth="1"/>
    <col min="6408" max="6408" width="20" style="125" customWidth="1"/>
    <col min="6409" max="6409" width="25.6640625" style="125" bestFit="1" customWidth="1"/>
    <col min="6410" max="6410" width="14.88671875" style="125" customWidth="1"/>
    <col min="6411" max="6411" width="5.88671875" style="125" customWidth="1"/>
    <col min="6412" max="6656" width="8.88671875" style="125"/>
    <col min="6657" max="6657" width="29.109375" style="125" customWidth="1"/>
    <col min="6658" max="6658" width="20.88671875" style="125" customWidth="1"/>
    <col min="6659" max="6659" width="53.33203125" style="125" customWidth="1"/>
    <col min="6660" max="6660" width="23.44140625" style="125" customWidth="1"/>
    <col min="6661" max="6661" width="21.6640625" style="125" customWidth="1"/>
    <col min="6662" max="6662" width="19.88671875" style="125" bestFit="1" customWidth="1"/>
    <col min="6663" max="6663" width="19.44140625" style="125" customWidth="1"/>
    <col min="6664" max="6664" width="20" style="125" customWidth="1"/>
    <col min="6665" max="6665" width="25.6640625" style="125" bestFit="1" customWidth="1"/>
    <col min="6666" max="6666" width="14.88671875" style="125" customWidth="1"/>
    <col min="6667" max="6667" width="5.88671875" style="125" customWidth="1"/>
    <col min="6668" max="6912" width="8.88671875" style="125"/>
    <col min="6913" max="6913" width="29.109375" style="125" customWidth="1"/>
    <col min="6914" max="6914" width="20.88671875" style="125" customWidth="1"/>
    <col min="6915" max="6915" width="53.33203125" style="125" customWidth="1"/>
    <col min="6916" max="6916" width="23.44140625" style="125" customWidth="1"/>
    <col min="6917" max="6917" width="21.6640625" style="125" customWidth="1"/>
    <col min="6918" max="6918" width="19.88671875" style="125" bestFit="1" customWidth="1"/>
    <col min="6919" max="6919" width="19.44140625" style="125" customWidth="1"/>
    <col min="6920" max="6920" width="20" style="125" customWidth="1"/>
    <col min="6921" max="6921" width="25.6640625" style="125" bestFit="1" customWidth="1"/>
    <col min="6922" max="6922" width="14.88671875" style="125" customWidth="1"/>
    <col min="6923" max="6923" width="5.88671875" style="125" customWidth="1"/>
    <col min="6924" max="7168" width="8.88671875" style="125"/>
    <col min="7169" max="7169" width="29.109375" style="125" customWidth="1"/>
    <col min="7170" max="7170" width="20.88671875" style="125" customWidth="1"/>
    <col min="7171" max="7171" width="53.33203125" style="125" customWidth="1"/>
    <col min="7172" max="7172" width="23.44140625" style="125" customWidth="1"/>
    <col min="7173" max="7173" width="21.6640625" style="125" customWidth="1"/>
    <col min="7174" max="7174" width="19.88671875" style="125" bestFit="1" customWidth="1"/>
    <col min="7175" max="7175" width="19.44140625" style="125" customWidth="1"/>
    <col min="7176" max="7176" width="20" style="125" customWidth="1"/>
    <col min="7177" max="7177" width="25.6640625" style="125" bestFit="1" customWidth="1"/>
    <col min="7178" max="7178" width="14.88671875" style="125" customWidth="1"/>
    <col min="7179" max="7179" width="5.88671875" style="125" customWidth="1"/>
    <col min="7180" max="7424" width="8.88671875" style="125"/>
    <col min="7425" max="7425" width="29.109375" style="125" customWidth="1"/>
    <col min="7426" max="7426" width="20.88671875" style="125" customWidth="1"/>
    <col min="7427" max="7427" width="53.33203125" style="125" customWidth="1"/>
    <col min="7428" max="7428" width="23.44140625" style="125" customWidth="1"/>
    <col min="7429" max="7429" width="21.6640625" style="125" customWidth="1"/>
    <col min="7430" max="7430" width="19.88671875" style="125" bestFit="1" customWidth="1"/>
    <col min="7431" max="7431" width="19.44140625" style="125" customWidth="1"/>
    <col min="7432" max="7432" width="20" style="125" customWidth="1"/>
    <col min="7433" max="7433" width="25.6640625" style="125" bestFit="1" customWidth="1"/>
    <col min="7434" max="7434" width="14.88671875" style="125" customWidth="1"/>
    <col min="7435" max="7435" width="5.88671875" style="125" customWidth="1"/>
    <col min="7436" max="7680" width="8.88671875" style="125"/>
    <col min="7681" max="7681" width="29.109375" style="125" customWidth="1"/>
    <col min="7682" max="7682" width="20.88671875" style="125" customWidth="1"/>
    <col min="7683" max="7683" width="53.33203125" style="125" customWidth="1"/>
    <col min="7684" max="7684" width="23.44140625" style="125" customWidth="1"/>
    <col min="7685" max="7685" width="21.6640625" style="125" customWidth="1"/>
    <col min="7686" max="7686" width="19.88671875" style="125" bestFit="1" customWidth="1"/>
    <col min="7687" max="7687" width="19.44140625" style="125" customWidth="1"/>
    <col min="7688" max="7688" width="20" style="125" customWidth="1"/>
    <col min="7689" max="7689" width="25.6640625" style="125" bestFit="1" customWidth="1"/>
    <col min="7690" max="7690" width="14.88671875" style="125" customWidth="1"/>
    <col min="7691" max="7691" width="5.88671875" style="125" customWidth="1"/>
    <col min="7692" max="7936" width="8.88671875" style="125"/>
    <col min="7937" max="7937" width="29.109375" style="125" customWidth="1"/>
    <col min="7938" max="7938" width="20.88671875" style="125" customWidth="1"/>
    <col min="7939" max="7939" width="53.33203125" style="125" customWidth="1"/>
    <col min="7940" max="7940" width="23.44140625" style="125" customWidth="1"/>
    <col min="7941" max="7941" width="21.6640625" style="125" customWidth="1"/>
    <col min="7942" max="7942" width="19.88671875" style="125" bestFit="1" customWidth="1"/>
    <col min="7943" max="7943" width="19.44140625" style="125" customWidth="1"/>
    <col min="7944" max="7944" width="20" style="125" customWidth="1"/>
    <col min="7945" max="7945" width="25.6640625" style="125" bestFit="1" customWidth="1"/>
    <col min="7946" max="7946" width="14.88671875" style="125" customWidth="1"/>
    <col min="7947" max="7947" width="5.88671875" style="125" customWidth="1"/>
    <col min="7948" max="8192" width="8.88671875" style="125"/>
    <col min="8193" max="8193" width="29.109375" style="125" customWidth="1"/>
    <col min="8194" max="8194" width="20.88671875" style="125" customWidth="1"/>
    <col min="8195" max="8195" width="53.33203125" style="125" customWidth="1"/>
    <col min="8196" max="8196" width="23.44140625" style="125" customWidth="1"/>
    <col min="8197" max="8197" width="21.6640625" style="125" customWidth="1"/>
    <col min="8198" max="8198" width="19.88671875" style="125" bestFit="1" customWidth="1"/>
    <col min="8199" max="8199" width="19.44140625" style="125" customWidth="1"/>
    <col min="8200" max="8200" width="20" style="125" customWidth="1"/>
    <col min="8201" max="8201" width="25.6640625" style="125" bestFit="1" customWidth="1"/>
    <col min="8202" max="8202" width="14.88671875" style="125" customWidth="1"/>
    <col min="8203" max="8203" width="5.88671875" style="125" customWidth="1"/>
    <col min="8204" max="8448" width="8.88671875" style="125"/>
    <col min="8449" max="8449" width="29.109375" style="125" customWidth="1"/>
    <col min="8450" max="8450" width="20.88671875" style="125" customWidth="1"/>
    <col min="8451" max="8451" width="53.33203125" style="125" customWidth="1"/>
    <col min="8452" max="8452" width="23.44140625" style="125" customWidth="1"/>
    <col min="8453" max="8453" width="21.6640625" style="125" customWidth="1"/>
    <col min="8454" max="8454" width="19.88671875" style="125" bestFit="1" customWidth="1"/>
    <col min="8455" max="8455" width="19.44140625" style="125" customWidth="1"/>
    <col min="8456" max="8456" width="20" style="125" customWidth="1"/>
    <col min="8457" max="8457" width="25.6640625" style="125" bestFit="1" customWidth="1"/>
    <col min="8458" max="8458" width="14.88671875" style="125" customWidth="1"/>
    <col min="8459" max="8459" width="5.88671875" style="125" customWidth="1"/>
    <col min="8460" max="8704" width="8.88671875" style="125"/>
    <col min="8705" max="8705" width="29.109375" style="125" customWidth="1"/>
    <col min="8706" max="8706" width="20.88671875" style="125" customWidth="1"/>
    <col min="8707" max="8707" width="53.33203125" style="125" customWidth="1"/>
    <col min="8708" max="8708" width="23.44140625" style="125" customWidth="1"/>
    <col min="8709" max="8709" width="21.6640625" style="125" customWidth="1"/>
    <col min="8710" max="8710" width="19.88671875" style="125" bestFit="1" customWidth="1"/>
    <col min="8711" max="8711" width="19.44140625" style="125" customWidth="1"/>
    <col min="8712" max="8712" width="20" style="125" customWidth="1"/>
    <col min="8713" max="8713" width="25.6640625" style="125" bestFit="1" customWidth="1"/>
    <col min="8714" max="8714" width="14.88671875" style="125" customWidth="1"/>
    <col min="8715" max="8715" width="5.88671875" style="125" customWidth="1"/>
    <col min="8716" max="8960" width="8.88671875" style="125"/>
    <col min="8961" max="8961" width="29.109375" style="125" customWidth="1"/>
    <col min="8962" max="8962" width="20.88671875" style="125" customWidth="1"/>
    <col min="8963" max="8963" width="53.33203125" style="125" customWidth="1"/>
    <col min="8964" max="8964" width="23.44140625" style="125" customWidth="1"/>
    <col min="8965" max="8965" width="21.6640625" style="125" customWidth="1"/>
    <col min="8966" max="8966" width="19.88671875" style="125" bestFit="1" customWidth="1"/>
    <col min="8967" max="8967" width="19.44140625" style="125" customWidth="1"/>
    <col min="8968" max="8968" width="20" style="125" customWidth="1"/>
    <col min="8969" max="8969" width="25.6640625" style="125" bestFit="1" customWidth="1"/>
    <col min="8970" max="8970" width="14.88671875" style="125" customWidth="1"/>
    <col min="8971" max="8971" width="5.88671875" style="125" customWidth="1"/>
    <col min="8972" max="9216" width="8.88671875" style="125"/>
    <col min="9217" max="9217" width="29.109375" style="125" customWidth="1"/>
    <col min="9218" max="9218" width="20.88671875" style="125" customWidth="1"/>
    <col min="9219" max="9219" width="53.33203125" style="125" customWidth="1"/>
    <col min="9220" max="9220" width="23.44140625" style="125" customWidth="1"/>
    <col min="9221" max="9221" width="21.6640625" style="125" customWidth="1"/>
    <col min="9222" max="9222" width="19.88671875" style="125" bestFit="1" customWidth="1"/>
    <col min="9223" max="9223" width="19.44140625" style="125" customWidth="1"/>
    <col min="9224" max="9224" width="20" style="125" customWidth="1"/>
    <col min="9225" max="9225" width="25.6640625" style="125" bestFit="1" customWidth="1"/>
    <col min="9226" max="9226" width="14.88671875" style="125" customWidth="1"/>
    <col min="9227" max="9227" width="5.88671875" style="125" customWidth="1"/>
    <col min="9228" max="9472" width="8.88671875" style="125"/>
    <col min="9473" max="9473" width="29.109375" style="125" customWidth="1"/>
    <col min="9474" max="9474" width="20.88671875" style="125" customWidth="1"/>
    <col min="9475" max="9475" width="53.33203125" style="125" customWidth="1"/>
    <col min="9476" max="9476" width="23.44140625" style="125" customWidth="1"/>
    <col min="9477" max="9477" width="21.6640625" style="125" customWidth="1"/>
    <col min="9478" max="9478" width="19.88671875" style="125" bestFit="1" customWidth="1"/>
    <col min="9479" max="9479" width="19.44140625" style="125" customWidth="1"/>
    <col min="9480" max="9480" width="20" style="125" customWidth="1"/>
    <col min="9481" max="9481" width="25.6640625" style="125" bestFit="1" customWidth="1"/>
    <col min="9482" max="9482" width="14.88671875" style="125" customWidth="1"/>
    <col min="9483" max="9483" width="5.88671875" style="125" customWidth="1"/>
    <col min="9484" max="9728" width="8.88671875" style="125"/>
    <col min="9729" max="9729" width="29.109375" style="125" customWidth="1"/>
    <col min="9730" max="9730" width="20.88671875" style="125" customWidth="1"/>
    <col min="9731" max="9731" width="53.33203125" style="125" customWidth="1"/>
    <col min="9732" max="9732" width="23.44140625" style="125" customWidth="1"/>
    <col min="9733" max="9733" width="21.6640625" style="125" customWidth="1"/>
    <col min="9734" max="9734" width="19.88671875" style="125" bestFit="1" customWidth="1"/>
    <col min="9735" max="9735" width="19.44140625" style="125" customWidth="1"/>
    <col min="9736" max="9736" width="20" style="125" customWidth="1"/>
    <col min="9737" max="9737" width="25.6640625" style="125" bestFit="1" customWidth="1"/>
    <col min="9738" max="9738" width="14.88671875" style="125" customWidth="1"/>
    <col min="9739" max="9739" width="5.88671875" style="125" customWidth="1"/>
    <col min="9740" max="9984" width="8.88671875" style="125"/>
    <col min="9985" max="9985" width="29.109375" style="125" customWidth="1"/>
    <col min="9986" max="9986" width="20.88671875" style="125" customWidth="1"/>
    <col min="9987" max="9987" width="53.33203125" style="125" customWidth="1"/>
    <col min="9988" max="9988" width="23.44140625" style="125" customWidth="1"/>
    <col min="9989" max="9989" width="21.6640625" style="125" customWidth="1"/>
    <col min="9990" max="9990" width="19.88671875" style="125" bestFit="1" customWidth="1"/>
    <col min="9991" max="9991" width="19.44140625" style="125" customWidth="1"/>
    <col min="9992" max="9992" width="20" style="125" customWidth="1"/>
    <col min="9993" max="9993" width="25.6640625" style="125" bestFit="1" customWidth="1"/>
    <col min="9994" max="9994" width="14.88671875" style="125" customWidth="1"/>
    <col min="9995" max="9995" width="5.88671875" style="125" customWidth="1"/>
    <col min="9996" max="10240" width="8.88671875" style="125"/>
    <col min="10241" max="10241" width="29.109375" style="125" customWidth="1"/>
    <col min="10242" max="10242" width="20.88671875" style="125" customWidth="1"/>
    <col min="10243" max="10243" width="53.33203125" style="125" customWidth="1"/>
    <col min="10244" max="10244" width="23.44140625" style="125" customWidth="1"/>
    <col min="10245" max="10245" width="21.6640625" style="125" customWidth="1"/>
    <col min="10246" max="10246" width="19.88671875" style="125" bestFit="1" customWidth="1"/>
    <col min="10247" max="10247" width="19.44140625" style="125" customWidth="1"/>
    <col min="10248" max="10248" width="20" style="125" customWidth="1"/>
    <col min="10249" max="10249" width="25.6640625" style="125" bestFit="1" customWidth="1"/>
    <col min="10250" max="10250" width="14.88671875" style="125" customWidth="1"/>
    <col min="10251" max="10251" width="5.88671875" style="125" customWidth="1"/>
    <col min="10252" max="10496" width="8.88671875" style="125"/>
    <col min="10497" max="10497" width="29.109375" style="125" customWidth="1"/>
    <col min="10498" max="10498" width="20.88671875" style="125" customWidth="1"/>
    <col min="10499" max="10499" width="53.33203125" style="125" customWidth="1"/>
    <col min="10500" max="10500" width="23.44140625" style="125" customWidth="1"/>
    <col min="10501" max="10501" width="21.6640625" style="125" customWidth="1"/>
    <col min="10502" max="10502" width="19.88671875" style="125" bestFit="1" customWidth="1"/>
    <col min="10503" max="10503" width="19.44140625" style="125" customWidth="1"/>
    <col min="10504" max="10504" width="20" style="125" customWidth="1"/>
    <col min="10505" max="10505" width="25.6640625" style="125" bestFit="1" customWidth="1"/>
    <col min="10506" max="10506" width="14.88671875" style="125" customWidth="1"/>
    <col min="10507" max="10507" width="5.88671875" style="125" customWidth="1"/>
    <col min="10508" max="10752" width="8.88671875" style="125"/>
    <col min="10753" max="10753" width="29.109375" style="125" customWidth="1"/>
    <col min="10754" max="10754" width="20.88671875" style="125" customWidth="1"/>
    <col min="10755" max="10755" width="53.33203125" style="125" customWidth="1"/>
    <col min="10756" max="10756" width="23.44140625" style="125" customWidth="1"/>
    <col min="10757" max="10757" width="21.6640625" style="125" customWidth="1"/>
    <col min="10758" max="10758" width="19.88671875" style="125" bestFit="1" customWidth="1"/>
    <col min="10759" max="10759" width="19.44140625" style="125" customWidth="1"/>
    <col min="10760" max="10760" width="20" style="125" customWidth="1"/>
    <col min="10761" max="10761" width="25.6640625" style="125" bestFit="1" customWidth="1"/>
    <col min="10762" max="10762" width="14.88671875" style="125" customWidth="1"/>
    <col min="10763" max="10763" width="5.88671875" style="125" customWidth="1"/>
    <col min="10764" max="11008" width="8.88671875" style="125"/>
    <col min="11009" max="11009" width="29.109375" style="125" customWidth="1"/>
    <col min="11010" max="11010" width="20.88671875" style="125" customWidth="1"/>
    <col min="11011" max="11011" width="53.33203125" style="125" customWidth="1"/>
    <col min="11012" max="11012" width="23.44140625" style="125" customWidth="1"/>
    <col min="11013" max="11013" width="21.6640625" style="125" customWidth="1"/>
    <col min="11014" max="11014" width="19.88671875" style="125" bestFit="1" customWidth="1"/>
    <col min="11015" max="11015" width="19.44140625" style="125" customWidth="1"/>
    <col min="11016" max="11016" width="20" style="125" customWidth="1"/>
    <col min="11017" max="11017" width="25.6640625" style="125" bestFit="1" customWidth="1"/>
    <col min="11018" max="11018" width="14.88671875" style="125" customWidth="1"/>
    <col min="11019" max="11019" width="5.88671875" style="125" customWidth="1"/>
    <col min="11020" max="11264" width="8.88671875" style="125"/>
    <col min="11265" max="11265" width="29.109375" style="125" customWidth="1"/>
    <col min="11266" max="11266" width="20.88671875" style="125" customWidth="1"/>
    <col min="11267" max="11267" width="53.33203125" style="125" customWidth="1"/>
    <col min="11268" max="11268" width="23.44140625" style="125" customWidth="1"/>
    <col min="11269" max="11269" width="21.6640625" style="125" customWidth="1"/>
    <col min="11270" max="11270" width="19.88671875" style="125" bestFit="1" customWidth="1"/>
    <col min="11271" max="11271" width="19.44140625" style="125" customWidth="1"/>
    <col min="11272" max="11272" width="20" style="125" customWidth="1"/>
    <col min="11273" max="11273" width="25.6640625" style="125" bestFit="1" customWidth="1"/>
    <col min="11274" max="11274" width="14.88671875" style="125" customWidth="1"/>
    <col min="11275" max="11275" width="5.88671875" style="125" customWidth="1"/>
    <col min="11276" max="11520" width="8.88671875" style="125"/>
    <col min="11521" max="11521" width="29.109375" style="125" customWidth="1"/>
    <col min="11522" max="11522" width="20.88671875" style="125" customWidth="1"/>
    <col min="11523" max="11523" width="53.33203125" style="125" customWidth="1"/>
    <col min="11524" max="11524" width="23.44140625" style="125" customWidth="1"/>
    <col min="11525" max="11525" width="21.6640625" style="125" customWidth="1"/>
    <col min="11526" max="11526" width="19.88671875" style="125" bestFit="1" customWidth="1"/>
    <col min="11527" max="11527" width="19.44140625" style="125" customWidth="1"/>
    <col min="11528" max="11528" width="20" style="125" customWidth="1"/>
    <col min="11529" max="11529" width="25.6640625" style="125" bestFit="1" customWidth="1"/>
    <col min="11530" max="11530" width="14.88671875" style="125" customWidth="1"/>
    <col min="11531" max="11531" width="5.88671875" style="125" customWidth="1"/>
    <col min="11532" max="11776" width="8.88671875" style="125"/>
    <col min="11777" max="11777" width="29.109375" style="125" customWidth="1"/>
    <col min="11778" max="11778" width="20.88671875" style="125" customWidth="1"/>
    <col min="11779" max="11779" width="53.33203125" style="125" customWidth="1"/>
    <col min="11780" max="11780" width="23.44140625" style="125" customWidth="1"/>
    <col min="11781" max="11781" width="21.6640625" style="125" customWidth="1"/>
    <col min="11782" max="11782" width="19.88671875" style="125" bestFit="1" customWidth="1"/>
    <col min="11783" max="11783" width="19.44140625" style="125" customWidth="1"/>
    <col min="11784" max="11784" width="20" style="125" customWidth="1"/>
    <col min="11785" max="11785" width="25.6640625" style="125" bestFit="1" customWidth="1"/>
    <col min="11786" max="11786" width="14.88671875" style="125" customWidth="1"/>
    <col min="11787" max="11787" width="5.88671875" style="125" customWidth="1"/>
    <col min="11788" max="12032" width="8.88671875" style="125"/>
    <col min="12033" max="12033" width="29.109375" style="125" customWidth="1"/>
    <col min="12034" max="12034" width="20.88671875" style="125" customWidth="1"/>
    <col min="12035" max="12035" width="53.33203125" style="125" customWidth="1"/>
    <col min="12036" max="12036" width="23.44140625" style="125" customWidth="1"/>
    <col min="12037" max="12037" width="21.6640625" style="125" customWidth="1"/>
    <col min="12038" max="12038" width="19.88671875" style="125" bestFit="1" customWidth="1"/>
    <col min="12039" max="12039" width="19.44140625" style="125" customWidth="1"/>
    <col min="12040" max="12040" width="20" style="125" customWidth="1"/>
    <col min="12041" max="12041" width="25.6640625" style="125" bestFit="1" customWidth="1"/>
    <col min="12042" max="12042" width="14.88671875" style="125" customWidth="1"/>
    <col min="12043" max="12043" width="5.88671875" style="125" customWidth="1"/>
    <col min="12044" max="12288" width="8.88671875" style="125"/>
    <col min="12289" max="12289" width="29.109375" style="125" customWidth="1"/>
    <col min="12290" max="12290" width="20.88671875" style="125" customWidth="1"/>
    <col min="12291" max="12291" width="53.33203125" style="125" customWidth="1"/>
    <col min="12292" max="12292" width="23.44140625" style="125" customWidth="1"/>
    <col min="12293" max="12293" width="21.6640625" style="125" customWidth="1"/>
    <col min="12294" max="12294" width="19.88671875" style="125" bestFit="1" customWidth="1"/>
    <col min="12295" max="12295" width="19.44140625" style="125" customWidth="1"/>
    <col min="12296" max="12296" width="20" style="125" customWidth="1"/>
    <col min="12297" max="12297" width="25.6640625" style="125" bestFit="1" customWidth="1"/>
    <col min="12298" max="12298" width="14.88671875" style="125" customWidth="1"/>
    <col min="12299" max="12299" width="5.88671875" style="125" customWidth="1"/>
    <col min="12300" max="12544" width="8.88671875" style="125"/>
    <col min="12545" max="12545" width="29.109375" style="125" customWidth="1"/>
    <col min="12546" max="12546" width="20.88671875" style="125" customWidth="1"/>
    <col min="12547" max="12547" width="53.33203125" style="125" customWidth="1"/>
    <col min="12548" max="12548" width="23.44140625" style="125" customWidth="1"/>
    <col min="12549" max="12549" width="21.6640625" style="125" customWidth="1"/>
    <col min="12550" max="12550" width="19.88671875" style="125" bestFit="1" customWidth="1"/>
    <col min="12551" max="12551" width="19.44140625" style="125" customWidth="1"/>
    <col min="12552" max="12552" width="20" style="125" customWidth="1"/>
    <col min="12553" max="12553" width="25.6640625" style="125" bestFit="1" customWidth="1"/>
    <col min="12554" max="12554" width="14.88671875" style="125" customWidth="1"/>
    <col min="12555" max="12555" width="5.88671875" style="125" customWidth="1"/>
    <col min="12556" max="12800" width="8.88671875" style="125"/>
    <col min="12801" max="12801" width="29.109375" style="125" customWidth="1"/>
    <col min="12802" max="12802" width="20.88671875" style="125" customWidth="1"/>
    <col min="12803" max="12803" width="53.33203125" style="125" customWidth="1"/>
    <col min="12804" max="12804" width="23.44140625" style="125" customWidth="1"/>
    <col min="12805" max="12805" width="21.6640625" style="125" customWidth="1"/>
    <col min="12806" max="12806" width="19.88671875" style="125" bestFit="1" customWidth="1"/>
    <col min="12807" max="12807" width="19.44140625" style="125" customWidth="1"/>
    <col min="12808" max="12808" width="20" style="125" customWidth="1"/>
    <col min="12809" max="12809" width="25.6640625" style="125" bestFit="1" customWidth="1"/>
    <col min="12810" max="12810" width="14.88671875" style="125" customWidth="1"/>
    <col min="12811" max="12811" width="5.88671875" style="125" customWidth="1"/>
    <col min="12812" max="13056" width="8.88671875" style="125"/>
    <col min="13057" max="13057" width="29.109375" style="125" customWidth="1"/>
    <col min="13058" max="13058" width="20.88671875" style="125" customWidth="1"/>
    <col min="13059" max="13059" width="53.33203125" style="125" customWidth="1"/>
    <col min="13060" max="13060" width="23.44140625" style="125" customWidth="1"/>
    <col min="13061" max="13061" width="21.6640625" style="125" customWidth="1"/>
    <col min="13062" max="13062" width="19.88671875" style="125" bestFit="1" customWidth="1"/>
    <col min="13063" max="13063" width="19.44140625" style="125" customWidth="1"/>
    <col min="13064" max="13064" width="20" style="125" customWidth="1"/>
    <col min="13065" max="13065" width="25.6640625" style="125" bestFit="1" customWidth="1"/>
    <col min="13066" max="13066" width="14.88671875" style="125" customWidth="1"/>
    <col min="13067" max="13067" width="5.88671875" style="125" customWidth="1"/>
    <col min="13068" max="13312" width="8.88671875" style="125"/>
    <col min="13313" max="13313" width="29.109375" style="125" customWidth="1"/>
    <col min="13314" max="13314" width="20.88671875" style="125" customWidth="1"/>
    <col min="13315" max="13315" width="53.33203125" style="125" customWidth="1"/>
    <col min="13316" max="13316" width="23.44140625" style="125" customWidth="1"/>
    <col min="13317" max="13317" width="21.6640625" style="125" customWidth="1"/>
    <col min="13318" max="13318" width="19.88671875" style="125" bestFit="1" customWidth="1"/>
    <col min="13319" max="13319" width="19.44140625" style="125" customWidth="1"/>
    <col min="13320" max="13320" width="20" style="125" customWidth="1"/>
    <col min="13321" max="13321" width="25.6640625" style="125" bestFit="1" customWidth="1"/>
    <col min="13322" max="13322" width="14.88671875" style="125" customWidth="1"/>
    <col min="13323" max="13323" width="5.88671875" style="125" customWidth="1"/>
    <col min="13324" max="13568" width="8.88671875" style="125"/>
    <col min="13569" max="13569" width="29.109375" style="125" customWidth="1"/>
    <col min="13570" max="13570" width="20.88671875" style="125" customWidth="1"/>
    <col min="13571" max="13571" width="53.33203125" style="125" customWidth="1"/>
    <col min="13572" max="13572" width="23.44140625" style="125" customWidth="1"/>
    <col min="13573" max="13573" width="21.6640625" style="125" customWidth="1"/>
    <col min="13574" max="13574" width="19.88671875" style="125" bestFit="1" customWidth="1"/>
    <col min="13575" max="13575" width="19.44140625" style="125" customWidth="1"/>
    <col min="13576" max="13576" width="20" style="125" customWidth="1"/>
    <col min="13577" max="13577" width="25.6640625" style="125" bestFit="1" customWidth="1"/>
    <col min="13578" max="13578" width="14.88671875" style="125" customWidth="1"/>
    <col min="13579" max="13579" width="5.88671875" style="125" customWidth="1"/>
    <col min="13580" max="13824" width="8.88671875" style="125"/>
    <col min="13825" max="13825" width="29.109375" style="125" customWidth="1"/>
    <col min="13826" max="13826" width="20.88671875" style="125" customWidth="1"/>
    <col min="13827" max="13827" width="53.33203125" style="125" customWidth="1"/>
    <col min="13828" max="13828" width="23.44140625" style="125" customWidth="1"/>
    <col min="13829" max="13829" width="21.6640625" style="125" customWidth="1"/>
    <col min="13830" max="13830" width="19.88671875" style="125" bestFit="1" customWidth="1"/>
    <col min="13831" max="13831" width="19.44140625" style="125" customWidth="1"/>
    <col min="13832" max="13832" width="20" style="125" customWidth="1"/>
    <col min="13833" max="13833" width="25.6640625" style="125" bestFit="1" customWidth="1"/>
    <col min="13834" max="13834" width="14.88671875" style="125" customWidth="1"/>
    <col min="13835" max="13835" width="5.88671875" style="125" customWidth="1"/>
    <col min="13836" max="14080" width="8.88671875" style="125"/>
    <col min="14081" max="14081" width="29.109375" style="125" customWidth="1"/>
    <col min="14082" max="14082" width="20.88671875" style="125" customWidth="1"/>
    <col min="14083" max="14083" width="53.33203125" style="125" customWidth="1"/>
    <col min="14084" max="14084" width="23.44140625" style="125" customWidth="1"/>
    <col min="14085" max="14085" width="21.6640625" style="125" customWidth="1"/>
    <col min="14086" max="14086" width="19.88671875" style="125" bestFit="1" customWidth="1"/>
    <col min="14087" max="14087" width="19.44140625" style="125" customWidth="1"/>
    <col min="14088" max="14088" width="20" style="125" customWidth="1"/>
    <col min="14089" max="14089" width="25.6640625" style="125" bestFit="1" customWidth="1"/>
    <col min="14090" max="14090" width="14.88671875" style="125" customWidth="1"/>
    <col min="14091" max="14091" width="5.88671875" style="125" customWidth="1"/>
    <col min="14092" max="14336" width="8.88671875" style="125"/>
    <col min="14337" max="14337" width="29.109375" style="125" customWidth="1"/>
    <col min="14338" max="14338" width="20.88671875" style="125" customWidth="1"/>
    <col min="14339" max="14339" width="53.33203125" style="125" customWidth="1"/>
    <col min="14340" max="14340" width="23.44140625" style="125" customWidth="1"/>
    <col min="14341" max="14341" width="21.6640625" style="125" customWidth="1"/>
    <col min="14342" max="14342" width="19.88671875" style="125" bestFit="1" customWidth="1"/>
    <col min="14343" max="14343" width="19.44140625" style="125" customWidth="1"/>
    <col min="14344" max="14344" width="20" style="125" customWidth="1"/>
    <col min="14345" max="14345" width="25.6640625" style="125" bestFit="1" customWidth="1"/>
    <col min="14346" max="14346" width="14.88671875" style="125" customWidth="1"/>
    <col min="14347" max="14347" width="5.88671875" style="125" customWidth="1"/>
    <col min="14348" max="14592" width="8.88671875" style="125"/>
    <col min="14593" max="14593" width="29.109375" style="125" customWidth="1"/>
    <col min="14594" max="14594" width="20.88671875" style="125" customWidth="1"/>
    <col min="14595" max="14595" width="53.33203125" style="125" customWidth="1"/>
    <col min="14596" max="14596" width="23.44140625" style="125" customWidth="1"/>
    <col min="14597" max="14597" width="21.6640625" style="125" customWidth="1"/>
    <col min="14598" max="14598" width="19.88671875" style="125" bestFit="1" customWidth="1"/>
    <col min="14599" max="14599" width="19.44140625" style="125" customWidth="1"/>
    <col min="14600" max="14600" width="20" style="125" customWidth="1"/>
    <col min="14601" max="14601" width="25.6640625" style="125" bestFit="1" customWidth="1"/>
    <col min="14602" max="14602" width="14.88671875" style="125" customWidth="1"/>
    <col min="14603" max="14603" width="5.88671875" style="125" customWidth="1"/>
    <col min="14604" max="14848" width="8.88671875" style="125"/>
    <col min="14849" max="14849" width="29.109375" style="125" customWidth="1"/>
    <col min="14850" max="14850" width="20.88671875" style="125" customWidth="1"/>
    <col min="14851" max="14851" width="53.33203125" style="125" customWidth="1"/>
    <col min="14852" max="14852" width="23.44140625" style="125" customWidth="1"/>
    <col min="14853" max="14853" width="21.6640625" style="125" customWidth="1"/>
    <col min="14854" max="14854" width="19.88671875" style="125" bestFit="1" customWidth="1"/>
    <col min="14855" max="14855" width="19.44140625" style="125" customWidth="1"/>
    <col min="14856" max="14856" width="20" style="125" customWidth="1"/>
    <col min="14857" max="14857" width="25.6640625" style="125" bestFit="1" customWidth="1"/>
    <col min="14858" max="14858" width="14.88671875" style="125" customWidth="1"/>
    <col min="14859" max="14859" width="5.88671875" style="125" customWidth="1"/>
    <col min="14860" max="15104" width="8.88671875" style="125"/>
    <col min="15105" max="15105" width="29.109375" style="125" customWidth="1"/>
    <col min="15106" max="15106" width="20.88671875" style="125" customWidth="1"/>
    <col min="15107" max="15107" width="53.33203125" style="125" customWidth="1"/>
    <col min="15108" max="15108" width="23.44140625" style="125" customWidth="1"/>
    <col min="15109" max="15109" width="21.6640625" style="125" customWidth="1"/>
    <col min="15110" max="15110" width="19.88671875" style="125" bestFit="1" customWidth="1"/>
    <col min="15111" max="15111" width="19.44140625" style="125" customWidth="1"/>
    <col min="15112" max="15112" width="20" style="125" customWidth="1"/>
    <col min="15113" max="15113" width="25.6640625" style="125" bestFit="1" customWidth="1"/>
    <col min="15114" max="15114" width="14.88671875" style="125" customWidth="1"/>
    <col min="15115" max="15115" width="5.88671875" style="125" customWidth="1"/>
    <col min="15116" max="15360" width="8.88671875" style="125"/>
    <col min="15361" max="15361" width="29.109375" style="125" customWidth="1"/>
    <col min="15362" max="15362" width="20.88671875" style="125" customWidth="1"/>
    <col min="15363" max="15363" width="53.33203125" style="125" customWidth="1"/>
    <col min="15364" max="15364" width="23.44140625" style="125" customWidth="1"/>
    <col min="15365" max="15365" width="21.6640625" style="125" customWidth="1"/>
    <col min="15366" max="15366" width="19.88671875" style="125" bestFit="1" customWidth="1"/>
    <col min="15367" max="15367" width="19.44140625" style="125" customWidth="1"/>
    <col min="15368" max="15368" width="20" style="125" customWidth="1"/>
    <col min="15369" max="15369" width="25.6640625" style="125" bestFit="1" customWidth="1"/>
    <col min="15370" max="15370" width="14.88671875" style="125" customWidth="1"/>
    <col min="15371" max="15371" width="5.88671875" style="125" customWidth="1"/>
    <col min="15372" max="15616" width="8.88671875" style="125"/>
    <col min="15617" max="15617" width="29.109375" style="125" customWidth="1"/>
    <col min="15618" max="15618" width="20.88671875" style="125" customWidth="1"/>
    <col min="15619" max="15619" width="53.33203125" style="125" customWidth="1"/>
    <col min="15620" max="15620" width="23.44140625" style="125" customWidth="1"/>
    <col min="15621" max="15621" width="21.6640625" style="125" customWidth="1"/>
    <col min="15622" max="15622" width="19.88671875" style="125" bestFit="1" customWidth="1"/>
    <col min="15623" max="15623" width="19.44140625" style="125" customWidth="1"/>
    <col min="15624" max="15624" width="20" style="125" customWidth="1"/>
    <col min="15625" max="15625" width="25.6640625" style="125" bestFit="1" customWidth="1"/>
    <col min="15626" max="15626" width="14.88671875" style="125" customWidth="1"/>
    <col min="15627" max="15627" width="5.88671875" style="125" customWidth="1"/>
    <col min="15628" max="15872" width="8.88671875" style="125"/>
    <col min="15873" max="15873" width="29.109375" style="125" customWidth="1"/>
    <col min="15874" max="15874" width="20.88671875" style="125" customWidth="1"/>
    <col min="15875" max="15875" width="53.33203125" style="125" customWidth="1"/>
    <col min="15876" max="15876" width="23.44140625" style="125" customWidth="1"/>
    <col min="15877" max="15877" width="21.6640625" style="125" customWidth="1"/>
    <col min="15878" max="15878" width="19.88671875" style="125" bestFit="1" customWidth="1"/>
    <col min="15879" max="15879" width="19.44140625" style="125" customWidth="1"/>
    <col min="15880" max="15880" width="20" style="125" customWidth="1"/>
    <col min="15881" max="15881" width="25.6640625" style="125" bestFit="1" customWidth="1"/>
    <col min="15882" max="15882" width="14.88671875" style="125" customWidth="1"/>
    <col min="15883" max="15883" width="5.88671875" style="125" customWidth="1"/>
    <col min="15884" max="16128" width="8.88671875" style="125"/>
    <col min="16129" max="16129" width="29.109375" style="125" customWidth="1"/>
    <col min="16130" max="16130" width="20.88671875" style="125" customWidth="1"/>
    <col min="16131" max="16131" width="53.33203125" style="125" customWidth="1"/>
    <col min="16132" max="16132" width="23.44140625" style="125" customWidth="1"/>
    <col min="16133" max="16133" width="21.6640625" style="125" customWidth="1"/>
    <col min="16134" max="16134" width="19.88671875" style="125" bestFit="1" customWidth="1"/>
    <col min="16135" max="16135" width="19.44140625" style="125" customWidth="1"/>
    <col min="16136" max="16136" width="20" style="125" customWidth="1"/>
    <col min="16137" max="16137" width="25.6640625" style="125" bestFit="1" customWidth="1"/>
    <col min="16138" max="16138" width="14.88671875" style="125" customWidth="1"/>
    <col min="16139" max="16139" width="5.88671875" style="125" customWidth="1"/>
    <col min="16140" max="16384" width="8.88671875" style="125"/>
  </cols>
  <sheetData>
    <row r="1" spans="1:256" s="123" customFormat="1" ht="14.25" customHeight="1">
      <c r="A1" s="292" t="s">
        <v>126</v>
      </c>
      <c r="B1" s="293"/>
      <c r="C1" s="293"/>
      <c r="D1" s="293"/>
      <c r="E1" s="293"/>
      <c r="F1" s="293"/>
      <c r="G1" s="293"/>
      <c r="H1" s="293"/>
      <c r="I1" s="293"/>
      <c r="J1" s="294"/>
      <c r="K1" s="122"/>
    </row>
    <row r="2" spans="1:256" ht="12.75" customHeight="1">
      <c r="A2" s="295"/>
      <c r="B2" s="296"/>
      <c r="C2" s="296"/>
      <c r="D2" s="296"/>
      <c r="E2" s="296"/>
      <c r="F2" s="296"/>
      <c r="G2" s="296"/>
      <c r="H2" s="296"/>
      <c r="I2" s="296"/>
      <c r="J2" s="297"/>
      <c r="K2" s="124"/>
    </row>
    <row r="3" spans="1:256" s="128" customFormat="1" ht="16.8" customHeight="1">
      <c r="A3" s="126" t="s">
        <v>127</v>
      </c>
      <c r="B3" s="298" t="s">
        <v>391</v>
      </c>
      <c r="C3" s="299"/>
      <c r="D3" s="299"/>
      <c r="E3" s="299"/>
      <c r="F3" s="299"/>
      <c r="G3" s="299"/>
      <c r="H3" s="299"/>
      <c r="I3" s="299"/>
      <c r="J3" s="300"/>
      <c r="K3" s="127"/>
    </row>
    <row r="4" spans="1:256" s="128" customFormat="1" ht="18.600000000000001" customHeight="1">
      <c r="A4" s="129" t="s">
        <v>128</v>
      </c>
      <c r="B4" s="298" t="s">
        <v>369</v>
      </c>
      <c r="C4" s="299"/>
      <c r="D4" s="299"/>
      <c r="E4" s="299"/>
      <c r="F4" s="299"/>
      <c r="G4" s="299"/>
      <c r="H4" s="299"/>
      <c r="I4" s="299"/>
      <c r="J4" s="300"/>
      <c r="K4" s="127"/>
    </row>
    <row r="5" spans="1:256" s="128" customFormat="1" ht="20.25" customHeight="1">
      <c r="A5" s="301"/>
      <c r="B5" s="302"/>
      <c r="C5" s="302"/>
      <c r="D5" s="302"/>
      <c r="E5" s="302"/>
      <c r="F5" s="302"/>
      <c r="G5" s="302"/>
      <c r="H5" s="302"/>
      <c r="I5" s="302"/>
      <c r="J5" s="303"/>
      <c r="K5" s="127"/>
    </row>
    <row r="6" spans="1:256" s="128" customFormat="1" ht="20.25" customHeight="1" thickBot="1">
      <c r="A6" s="301"/>
      <c r="B6" s="302"/>
      <c r="C6" s="302"/>
      <c r="D6" s="302"/>
      <c r="E6" s="302"/>
      <c r="F6" s="302"/>
      <c r="G6" s="302"/>
      <c r="H6" s="302"/>
      <c r="I6" s="302"/>
      <c r="J6" s="303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</row>
    <row r="7" spans="1:256" s="132" customFormat="1" ht="16.2" thickBot="1">
      <c r="A7" s="130"/>
      <c r="B7" s="304" t="s">
        <v>392</v>
      </c>
      <c r="C7" s="305"/>
      <c r="D7" s="305"/>
      <c r="E7" s="305"/>
      <c r="F7" s="305"/>
      <c r="G7" s="305"/>
      <c r="H7" s="305"/>
      <c r="I7" s="305"/>
      <c r="J7" s="306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</row>
    <row r="8" spans="1:256" s="131" customFormat="1" ht="15.6">
      <c r="A8" s="133"/>
      <c r="J8" s="134"/>
    </row>
    <row r="9" spans="1:256" s="139" customFormat="1" ht="18">
      <c r="A9" s="135">
        <v>1</v>
      </c>
      <c r="B9" s="268" t="s">
        <v>14</v>
      </c>
      <c r="C9" s="268"/>
      <c r="D9" s="268"/>
      <c r="E9" s="268"/>
      <c r="F9" s="268"/>
      <c r="G9" s="268"/>
      <c r="H9" s="268"/>
      <c r="I9" s="268"/>
      <c r="J9" s="269"/>
      <c r="K9" s="136"/>
      <c r="L9" s="137"/>
      <c r="M9" s="137"/>
      <c r="N9" s="137"/>
      <c r="O9" s="138"/>
      <c r="P9" s="137"/>
      <c r="Q9" s="137"/>
      <c r="R9" s="137"/>
      <c r="S9" s="137"/>
      <c r="T9" s="137"/>
      <c r="U9" s="137"/>
      <c r="V9" s="138"/>
      <c r="W9" s="137"/>
      <c r="X9" s="137"/>
      <c r="Y9" s="137"/>
      <c r="Z9" s="137"/>
      <c r="AA9" s="137"/>
      <c r="AB9" s="137"/>
      <c r="AC9" s="138"/>
      <c r="AD9" s="137"/>
      <c r="AE9" s="137"/>
      <c r="AF9" s="137"/>
      <c r="AG9" s="137"/>
      <c r="AH9" s="137"/>
      <c r="AI9" s="137"/>
      <c r="AJ9" s="138"/>
      <c r="AK9" s="137"/>
      <c r="AL9" s="137"/>
      <c r="AM9" s="137"/>
      <c r="AN9" s="137"/>
      <c r="AO9" s="137"/>
      <c r="AP9" s="137"/>
      <c r="AQ9" s="138"/>
      <c r="AR9" s="137"/>
      <c r="AS9" s="137"/>
      <c r="AT9" s="137"/>
      <c r="AU9" s="137"/>
      <c r="AV9" s="137"/>
      <c r="AW9" s="137"/>
      <c r="AX9" s="138"/>
      <c r="AY9" s="137"/>
      <c r="AZ9" s="137"/>
      <c r="BA9" s="137"/>
      <c r="BB9" s="137"/>
      <c r="BC9" s="137"/>
      <c r="BD9" s="137"/>
      <c r="BE9" s="138"/>
      <c r="BF9" s="137"/>
      <c r="BG9" s="137"/>
      <c r="BH9" s="137"/>
      <c r="BI9" s="137"/>
      <c r="BJ9" s="137"/>
      <c r="BK9" s="137"/>
      <c r="BL9" s="138"/>
      <c r="BM9" s="137"/>
      <c r="BN9" s="137"/>
      <c r="BO9" s="137"/>
      <c r="BP9" s="137"/>
      <c r="BQ9" s="137"/>
      <c r="BR9" s="137"/>
      <c r="BS9" s="138"/>
      <c r="BT9" s="137"/>
      <c r="BU9" s="137"/>
      <c r="BV9" s="137"/>
      <c r="BW9" s="137"/>
      <c r="BX9" s="137"/>
      <c r="BY9" s="137"/>
      <c r="BZ9" s="138"/>
      <c r="CA9" s="137"/>
      <c r="CB9" s="137"/>
      <c r="CC9" s="137"/>
      <c r="CD9" s="137"/>
      <c r="CE9" s="137"/>
      <c r="CF9" s="137"/>
      <c r="CG9" s="138"/>
      <c r="CH9" s="137"/>
      <c r="CI9" s="137"/>
      <c r="CJ9" s="137"/>
      <c r="CK9" s="137"/>
      <c r="CL9" s="137"/>
      <c r="CM9" s="137"/>
      <c r="CN9" s="138"/>
      <c r="CO9" s="137"/>
      <c r="CP9" s="137"/>
      <c r="CQ9" s="137"/>
      <c r="CR9" s="137"/>
      <c r="CS9" s="137"/>
      <c r="CT9" s="137"/>
      <c r="CU9" s="138"/>
      <c r="CV9" s="137"/>
      <c r="CW9" s="137"/>
      <c r="CX9" s="137"/>
      <c r="CY9" s="137"/>
      <c r="CZ9" s="137"/>
      <c r="DA9" s="137"/>
      <c r="DB9" s="138"/>
      <c r="DC9" s="137"/>
      <c r="DD9" s="137"/>
      <c r="DE9" s="137"/>
      <c r="DF9" s="137"/>
      <c r="DG9" s="137"/>
      <c r="DH9" s="137"/>
      <c r="DI9" s="138"/>
      <c r="DJ9" s="137"/>
      <c r="DK9" s="137"/>
      <c r="DL9" s="137"/>
      <c r="DM9" s="137"/>
      <c r="DN9" s="137"/>
      <c r="DO9" s="137"/>
      <c r="DP9" s="138"/>
      <c r="DQ9" s="137"/>
      <c r="DR9" s="137"/>
      <c r="DS9" s="137"/>
      <c r="DT9" s="137"/>
      <c r="DU9" s="137"/>
      <c r="DV9" s="137"/>
      <c r="DW9" s="138"/>
      <c r="DX9" s="137"/>
      <c r="DY9" s="137"/>
      <c r="DZ9" s="137"/>
      <c r="EA9" s="137"/>
      <c r="EB9" s="137"/>
      <c r="EC9" s="137"/>
      <c r="ED9" s="138"/>
      <c r="EE9" s="137"/>
      <c r="EF9" s="137"/>
      <c r="EG9" s="137"/>
      <c r="EH9" s="137"/>
      <c r="EI9" s="137"/>
      <c r="EJ9" s="137"/>
      <c r="EK9" s="138"/>
      <c r="EL9" s="137"/>
      <c r="EM9" s="137"/>
      <c r="EN9" s="137"/>
      <c r="EO9" s="137"/>
      <c r="EP9" s="137"/>
      <c r="EQ9" s="137"/>
      <c r="ER9" s="138"/>
      <c r="ES9" s="137"/>
      <c r="ET9" s="137"/>
      <c r="EU9" s="137"/>
      <c r="EV9" s="137"/>
      <c r="EW9" s="137"/>
      <c r="EX9" s="137"/>
      <c r="EY9" s="138"/>
      <c r="EZ9" s="137"/>
      <c r="FA9" s="137"/>
      <c r="FB9" s="137"/>
      <c r="FC9" s="137"/>
      <c r="FD9" s="137"/>
      <c r="FE9" s="137"/>
      <c r="FF9" s="138"/>
      <c r="FG9" s="137"/>
      <c r="FH9" s="137"/>
      <c r="FI9" s="137"/>
      <c r="FJ9" s="137"/>
      <c r="FK9" s="137"/>
      <c r="FL9" s="137"/>
      <c r="FM9" s="138"/>
      <c r="FN9" s="137"/>
      <c r="FO9" s="137"/>
      <c r="FP9" s="137"/>
      <c r="FQ9" s="137"/>
      <c r="FR9" s="137"/>
      <c r="FS9" s="137"/>
      <c r="FT9" s="138"/>
      <c r="FU9" s="137"/>
      <c r="FV9" s="137"/>
      <c r="FW9" s="137"/>
      <c r="FX9" s="137"/>
      <c r="FY9" s="137"/>
      <c r="FZ9" s="137"/>
      <c r="GA9" s="138"/>
      <c r="GB9" s="137"/>
      <c r="GC9" s="137"/>
      <c r="GD9" s="137"/>
      <c r="GE9" s="137"/>
      <c r="GF9" s="137"/>
      <c r="GG9" s="137"/>
      <c r="GH9" s="138"/>
      <c r="GI9" s="137"/>
      <c r="GJ9" s="137"/>
      <c r="GK9" s="137"/>
      <c r="GL9" s="137"/>
      <c r="GM9" s="137"/>
      <c r="GN9" s="137"/>
      <c r="GO9" s="138"/>
      <c r="GP9" s="137"/>
      <c r="GQ9" s="137"/>
      <c r="GR9" s="137"/>
      <c r="GS9" s="137"/>
      <c r="GT9" s="137"/>
      <c r="GU9" s="137"/>
      <c r="GV9" s="138"/>
      <c r="GW9" s="137"/>
      <c r="GX9" s="137"/>
      <c r="GY9" s="137"/>
      <c r="GZ9" s="137"/>
      <c r="HA9" s="137"/>
      <c r="HB9" s="137"/>
      <c r="HC9" s="138"/>
      <c r="HD9" s="137"/>
      <c r="HE9" s="137"/>
      <c r="HF9" s="137"/>
      <c r="HG9" s="137"/>
      <c r="HH9" s="137"/>
      <c r="HI9" s="137"/>
      <c r="HJ9" s="138"/>
      <c r="HK9" s="137"/>
      <c r="HL9" s="137"/>
      <c r="HM9" s="137"/>
      <c r="HN9" s="137"/>
      <c r="HO9" s="137"/>
      <c r="HP9" s="137"/>
      <c r="HQ9" s="138"/>
      <c r="HR9" s="137"/>
      <c r="HS9" s="137"/>
      <c r="HT9" s="137"/>
      <c r="HU9" s="137"/>
      <c r="HV9" s="137"/>
      <c r="HW9" s="137"/>
      <c r="HX9" s="138"/>
      <c r="HY9" s="137"/>
      <c r="HZ9" s="137"/>
      <c r="IA9" s="137"/>
      <c r="IB9" s="137"/>
      <c r="IC9" s="137"/>
      <c r="ID9" s="137"/>
      <c r="IE9" s="138"/>
      <c r="IF9" s="137"/>
      <c r="IG9" s="137"/>
      <c r="IH9" s="137"/>
      <c r="II9" s="137"/>
      <c r="IJ9" s="137"/>
      <c r="IK9" s="137"/>
      <c r="IL9" s="138"/>
      <c r="IM9" s="137"/>
      <c r="IN9" s="137"/>
      <c r="IO9" s="137"/>
      <c r="IP9" s="137"/>
      <c r="IQ9" s="137"/>
      <c r="IR9" s="137"/>
      <c r="IS9" s="138"/>
      <c r="IT9" s="137"/>
      <c r="IU9" s="137"/>
      <c r="IV9" s="137"/>
    </row>
    <row r="10" spans="1:256" s="131" customFormat="1" ht="15.6">
      <c r="A10" s="133"/>
      <c r="J10" s="134"/>
    </row>
    <row r="11" spans="1:256" s="143" customFormat="1" ht="15.6">
      <c r="A11" s="140" t="s">
        <v>129</v>
      </c>
      <c r="B11" s="141"/>
      <c r="C11" s="142"/>
      <c r="D11" s="270" t="s">
        <v>130</v>
      </c>
      <c r="E11" s="271"/>
      <c r="F11" s="271"/>
      <c r="G11" s="271"/>
      <c r="H11" s="271"/>
      <c r="I11" s="271"/>
      <c r="J11" s="272"/>
    </row>
    <row r="12" spans="1:256" s="143" customFormat="1" ht="36" customHeight="1">
      <c r="A12" s="140" t="s">
        <v>131</v>
      </c>
      <c r="B12" s="144"/>
      <c r="C12" s="145"/>
      <c r="D12" s="273"/>
      <c r="E12" s="274"/>
      <c r="F12" s="274"/>
      <c r="G12" s="274"/>
      <c r="H12" s="274"/>
      <c r="I12" s="274"/>
      <c r="J12" s="275"/>
    </row>
    <row r="13" spans="1:256" s="131" customFormat="1" ht="15.6">
      <c r="A13" s="146"/>
      <c r="B13" s="147"/>
      <c r="C13" s="148"/>
      <c r="D13" s="149" t="s">
        <v>132</v>
      </c>
      <c r="E13" s="150"/>
      <c r="F13" s="150"/>
      <c r="G13" s="148"/>
      <c r="H13" s="148"/>
      <c r="I13" s="151" t="s">
        <v>133</v>
      </c>
      <c r="J13" s="152"/>
    </row>
    <row r="14" spans="1:256" s="131" customFormat="1" ht="15.6">
      <c r="A14" s="266"/>
      <c r="B14" s="267"/>
      <c r="C14" s="153"/>
      <c r="D14" s="154">
        <v>1</v>
      </c>
      <c r="E14" s="154"/>
      <c r="F14" s="154"/>
      <c r="G14" s="154"/>
      <c r="H14" s="154"/>
      <c r="I14" s="154">
        <f>D14</f>
        <v>1</v>
      </c>
      <c r="J14" s="152"/>
    </row>
    <row r="15" spans="1:256" s="131" customFormat="1" ht="15.6">
      <c r="A15" s="276" t="s">
        <v>2</v>
      </c>
      <c r="B15" s="277"/>
      <c r="C15" s="277"/>
      <c r="D15" s="277"/>
      <c r="E15" s="277"/>
      <c r="F15" s="277"/>
      <c r="G15" s="277"/>
      <c r="H15" s="278"/>
      <c r="I15" s="155">
        <f>I14</f>
        <v>1</v>
      </c>
      <c r="J15" s="190"/>
    </row>
    <row r="16" spans="1:256" s="131" customFormat="1" ht="15.6">
      <c r="A16" s="133"/>
    </row>
    <row r="17" spans="1:256" s="139" customFormat="1" ht="18">
      <c r="A17" s="135">
        <v>2</v>
      </c>
      <c r="B17" s="268" t="s">
        <v>134</v>
      </c>
      <c r="C17" s="268"/>
      <c r="D17" s="268"/>
      <c r="E17" s="268"/>
      <c r="F17" s="268"/>
      <c r="G17" s="268"/>
      <c r="H17" s="268"/>
      <c r="I17" s="268"/>
      <c r="J17" s="269"/>
      <c r="K17" s="191"/>
      <c r="L17" s="192"/>
      <c r="M17" s="137"/>
      <c r="N17" s="137"/>
      <c r="O17" s="138"/>
      <c r="P17" s="137"/>
      <c r="Q17" s="137"/>
      <c r="R17" s="137"/>
      <c r="S17" s="137"/>
      <c r="T17" s="137"/>
      <c r="U17" s="137"/>
      <c r="V17" s="138"/>
      <c r="W17" s="137"/>
      <c r="X17" s="137"/>
      <c r="Y17" s="137"/>
      <c r="Z17" s="137"/>
      <c r="AA17" s="137"/>
      <c r="AB17" s="137"/>
      <c r="AC17" s="138"/>
      <c r="AD17" s="137"/>
      <c r="AE17" s="137"/>
      <c r="AF17" s="137"/>
      <c r="AG17" s="137"/>
      <c r="AH17" s="137"/>
      <c r="AI17" s="137"/>
      <c r="AJ17" s="138"/>
      <c r="AK17" s="137"/>
      <c r="AL17" s="137"/>
      <c r="AM17" s="137"/>
      <c r="AN17" s="137"/>
      <c r="AO17" s="137"/>
      <c r="AP17" s="137"/>
      <c r="AQ17" s="138"/>
      <c r="AR17" s="137"/>
      <c r="AS17" s="137"/>
      <c r="AT17" s="137"/>
      <c r="AU17" s="137"/>
      <c r="AV17" s="137"/>
      <c r="AW17" s="137"/>
      <c r="AX17" s="138"/>
      <c r="AY17" s="137"/>
      <c r="AZ17" s="137"/>
      <c r="BA17" s="137"/>
      <c r="BB17" s="137"/>
      <c r="BC17" s="137"/>
      <c r="BD17" s="137"/>
      <c r="BE17" s="138"/>
      <c r="BF17" s="137"/>
      <c r="BG17" s="137"/>
      <c r="BH17" s="137"/>
      <c r="BI17" s="137"/>
      <c r="BJ17" s="137"/>
      <c r="BK17" s="137"/>
      <c r="BL17" s="138"/>
      <c r="BM17" s="137"/>
      <c r="BN17" s="137"/>
      <c r="BO17" s="137"/>
      <c r="BP17" s="137"/>
      <c r="BQ17" s="137"/>
      <c r="BR17" s="137"/>
      <c r="BS17" s="138"/>
      <c r="BT17" s="137"/>
      <c r="BU17" s="137"/>
      <c r="BV17" s="137"/>
      <c r="BW17" s="137"/>
      <c r="BX17" s="137"/>
      <c r="BY17" s="137"/>
      <c r="BZ17" s="138"/>
      <c r="CA17" s="137"/>
      <c r="CB17" s="137"/>
      <c r="CC17" s="137"/>
      <c r="CD17" s="137"/>
      <c r="CE17" s="137"/>
      <c r="CF17" s="137"/>
      <c r="CG17" s="138"/>
      <c r="CH17" s="137"/>
      <c r="CI17" s="137"/>
      <c r="CJ17" s="137"/>
      <c r="CK17" s="137"/>
      <c r="CL17" s="137"/>
      <c r="CM17" s="137"/>
      <c r="CN17" s="138"/>
      <c r="CO17" s="137"/>
      <c r="CP17" s="137"/>
      <c r="CQ17" s="137"/>
      <c r="CR17" s="137"/>
      <c r="CS17" s="137"/>
      <c r="CT17" s="137"/>
      <c r="CU17" s="138"/>
      <c r="CV17" s="137"/>
      <c r="CW17" s="137"/>
      <c r="CX17" s="137"/>
      <c r="CY17" s="137"/>
      <c r="CZ17" s="137"/>
      <c r="DA17" s="137"/>
      <c r="DB17" s="138"/>
      <c r="DC17" s="137"/>
      <c r="DD17" s="137"/>
      <c r="DE17" s="137"/>
      <c r="DF17" s="137"/>
      <c r="DG17" s="137"/>
      <c r="DH17" s="137"/>
      <c r="DI17" s="138"/>
      <c r="DJ17" s="137"/>
      <c r="DK17" s="137"/>
      <c r="DL17" s="137"/>
      <c r="DM17" s="137"/>
      <c r="DN17" s="137"/>
      <c r="DO17" s="137"/>
      <c r="DP17" s="138"/>
      <c r="DQ17" s="137"/>
      <c r="DR17" s="137"/>
      <c r="DS17" s="137"/>
      <c r="DT17" s="137"/>
      <c r="DU17" s="137"/>
      <c r="DV17" s="137"/>
      <c r="DW17" s="138"/>
      <c r="DX17" s="137"/>
      <c r="DY17" s="137"/>
      <c r="DZ17" s="137"/>
      <c r="EA17" s="137"/>
      <c r="EB17" s="137"/>
      <c r="EC17" s="137"/>
      <c r="ED17" s="138"/>
      <c r="EE17" s="137"/>
      <c r="EF17" s="137"/>
      <c r="EG17" s="137"/>
      <c r="EH17" s="137"/>
      <c r="EI17" s="137"/>
      <c r="EJ17" s="137"/>
      <c r="EK17" s="138"/>
      <c r="EL17" s="137"/>
      <c r="EM17" s="137"/>
      <c r="EN17" s="137"/>
      <c r="EO17" s="137"/>
      <c r="EP17" s="137"/>
      <c r="EQ17" s="137"/>
      <c r="ER17" s="138"/>
      <c r="ES17" s="137"/>
      <c r="ET17" s="137"/>
      <c r="EU17" s="137"/>
      <c r="EV17" s="137"/>
      <c r="EW17" s="137"/>
      <c r="EX17" s="137"/>
      <c r="EY17" s="138"/>
      <c r="EZ17" s="137"/>
      <c r="FA17" s="137"/>
      <c r="FB17" s="137"/>
      <c r="FC17" s="137"/>
      <c r="FD17" s="137"/>
      <c r="FE17" s="137"/>
      <c r="FF17" s="138"/>
      <c r="FG17" s="137"/>
      <c r="FH17" s="137"/>
      <c r="FI17" s="137"/>
      <c r="FJ17" s="137"/>
      <c r="FK17" s="137"/>
      <c r="FL17" s="137"/>
      <c r="FM17" s="138"/>
      <c r="FN17" s="137"/>
      <c r="FO17" s="137"/>
      <c r="FP17" s="137"/>
      <c r="FQ17" s="137"/>
      <c r="FR17" s="137"/>
      <c r="FS17" s="137"/>
      <c r="FT17" s="138"/>
      <c r="FU17" s="137"/>
      <c r="FV17" s="137"/>
      <c r="FW17" s="137"/>
      <c r="FX17" s="137"/>
      <c r="FY17" s="137"/>
      <c r="FZ17" s="137"/>
      <c r="GA17" s="138"/>
      <c r="GB17" s="137"/>
      <c r="GC17" s="137"/>
      <c r="GD17" s="137"/>
      <c r="GE17" s="137"/>
      <c r="GF17" s="137"/>
      <c r="GG17" s="137"/>
      <c r="GH17" s="138"/>
      <c r="GI17" s="137"/>
      <c r="GJ17" s="137"/>
      <c r="GK17" s="137"/>
      <c r="GL17" s="137"/>
      <c r="GM17" s="137"/>
      <c r="GN17" s="137"/>
      <c r="GO17" s="138"/>
      <c r="GP17" s="137"/>
      <c r="GQ17" s="137"/>
      <c r="GR17" s="137"/>
      <c r="GS17" s="137"/>
      <c r="GT17" s="137"/>
      <c r="GU17" s="137"/>
      <c r="GV17" s="138"/>
      <c r="GW17" s="137"/>
      <c r="GX17" s="137"/>
      <c r="GY17" s="137"/>
      <c r="GZ17" s="137"/>
      <c r="HA17" s="137"/>
      <c r="HB17" s="137"/>
      <c r="HC17" s="138"/>
      <c r="HD17" s="137"/>
      <c r="HE17" s="137"/>
      <c r="HF17" s="137"/>
      <c r="HG17" s="137"/>
      <c r="HH17" s="137"/>
      <c r="HI17" s="137"/>
      <c r="HJ17" s="138"/>
      <c r="HK17" s="137"/>
      <c r="HL17" s="137"/>
      <c r="HM17" s="137"/>
      <c r="HN17" s="137"/>
      <c r="HO17" s="137"/>
      <c r="HP17" s="137"/>
      <c r="HQ17" s="138"/>
      <c r="HR17" s="137"/>
      <c r="HS17" s="137"/>
      <c r="HT17" s="137"/>
      <c r="HU17" s="137"/>
      <c r="HV17" s="137"/>
      <c r="HW17" s="137"/>
      <c r="HX17" s="138"/>
      <c r="HY17" s="137"/>
      <c r="HZ17" s="137"/>
      <c r="IA17" s="137"/>
      <c r="IB17" s="137"/>
      <c r="IC17" s="137"/>
      <c r="ID17" s="137"/>
      <c r="IE17" s="138"/>
      <c r="IF17" s="137"/>
      <c r="IG17" s="137"/>
      <c r="IH17" s="137"/>
      <c r="II17" s="137"/>
      <c r="IJ17" s="137"/>
      <c r="IK17" s="137"/>
      <c r="IL17" s="138"/>
      <c r="IM17" s="137"/>
      <c r="IN17" s="137"/>
      <c r="IO17" s="137"/>
      <c r="IP17" s="137"/>
      <c r="IQ17" s="137"/>
      <c r="IR17" s="137"/>
      <c r="IS17" s="138"/>
      <c r="IT17" s="137"/>
      <c r="IU17" s="137"/>
      <c r="IV17" s="137"/>
    </row>
    <row r="18" spans="1:256" s="189" customFormat="1" ht="18">
      <c r="A18" s="133"/>
      <c r="B18" s="131"/>
      <c r="C18" s="131"/>
      <c r="D18" s="131"/>
      <c r="E18" s="131"/>
      <c r="F18" s="131"/>
      <c r="G18" s="131"/>
      <c r="H18" s="131"/>
      <c r="I18" s="131"/>
      <c r="J18" s="134"/>
      <c r="K18" s="187"/>
      <c r="L18" s="187"/>
      <c r="M18" s="187"/>
      <c r="N18" s="187"/>
      <c r="O18" s="188"/>
      <c r="P18" s="187"/>
      <c r="Q18" s="187"/>
      <c r="R18" s="187"/>
      <c r="S18" s="187"/>
      <c r="T18" s="187"/>
      <c r="U18" s="187"/>
      <c r="V18" s="188"/>
      <c r="W18" s="187"/>
      <c r="X18" s="187"/>
      <c r="Y18" s="187"/>
      <c r="Z18" s="187"/>
      <c r="AA18" s="187"/>
      <c r="AB18" s="187"/>
      <c r="AC18" s="188"/>
      <c r="AD18" s="187"/>
      <c r="AE18" s="187"/>
      <c r="AF18" s="187"/>
      <c r="AG18" s="187"/>
      <c r="AH18" s="187"/>
      <c r="AI18" s="187"/>
      <c r="AJ18" s="188"/>
      <c r="AK18" s="187"/>
      <c r="AL18" s="187"/>
      <c r="AM18" s="187"/>
      <c r="AN18" s="187"/>
      <c r="AO18" s="187"/>
      <c r="AP18" s="187"/>
      <c r="AQ18" s="188"/>
      <c r="AR18" s="187"/>
      <c r="AS18" s="187"/>
      <c r="AT18" s="187"/>
      <c r="AU18" s="187"/>
      <c r="AV18" s="187"/>
      <c r="AW18" s="187"/>
      <c r="AX18" s="188"/>
      <c r="AY18" s="187"/>
      <c r="AZ18" s="187"/>
      <c r="BA18" s="187"/>
      <c r="BB18" s="187"/>
      <c r="BC18" s="187"/>
      <c r="BD18" s="187"/>
      <c r="BE18" s="188"/>
      <c r="BF18" s="187"/>
      <c r="BG18" s="187"/>
      <c r="BH18" s="187"/>
      <c r="BI18" s="187"/>
      <c r="BJ18" s="187"/>
      <c r="BK18" s="187"/>
      <c r="BL18" s="188"/>
      <c r="BM18" s="187"/>
      <c r="BN18" s="187"/>
      <c r="BO18" s="187"/>
      <c r="BP18" s="187"/>
      <c r="BQ18" s="187"/>
      <c r="BR18" s="187"/>
      <c r="BS18" s="188"/>
      <c r="BT18" s="187"/>
      <c r="BU18" s="187"/>
      <c r="BV18" s="187"/>
      <c r="BW18" s="187"/>
      <c r="BX18" s="187"/>
      <c r="BY18" s="187"/>
      <c r="BZ18" s="188"/>
      <c r="CA18" s="187"/>
      <c r="CB18" s="187"/>
      <c r="CC18" s="187"/>
      <c r="CD18" s="187"/>
      <c r="CE18" s="187"/>
      <c r="CF18" s="187"/>
      <c r="CG18" s="188"/>
      <c r="CH18" s="187"/>
      <c r="CI18" s="187"/>
      <c r="CJ18" s="187"/>
      <c r="CK18" s="187"/>
      <c r="CL18" s="187"/>
      <c r="CM18" s="187"/>
      <c r="CN18" s="188"/>
      <c r="CO18" s="187"/>
      <c r="CP18" s="187"/>
      <c r="CQ18" s="187"/>
      <c r="CR18" s="187"/>
      <c r="CS18" s="187"/>
      <c r="CT18" s="187"/>
      <c r="CU18" s="188"/>
      <c r="CV18" s="187"/>
      <c r="CW18" s="187"/>
      <c r="CX18" s="187"/>
      <c r="CY18" s="187"/>
      <c r="CZ18" s="187"/>
      <c r="DA18" s="187"/>
      <c r="DB18" s="188"/>
      <c r="DC18" s="187"/>
      <c r="DD18" s="187"/>
      <c r="DE18" s="187"/>
      <c r="DF18" s="187"/>
      <c r="DG18" s="187"/>
      <c r="DH18" s="187"/>
      <c r="DI18" s="188"/>
      <c r="DJ18" s="187"/>
      <c r="DK18" s="187"/>
      <c r="DL18" s="187"/>
      <c r="DM18" s="187"/>
      <c r="DN18" s="187"/>
      <c r="DO18" s="187"/>
      <c r="DP18" s="188"/>
      <c r="DQ18" s="187"/>
      <c r="DR18" s="187"/>
      <c r="DS18" s="187"/>
      <c r="DT18" s="187"/>
      <c r="DU18" s="187"/>
      <c r="DV18" s="187"/>
      <c r="DW18" s="188"/>
      <c r="DX18" s="187"/>
      <c r="DY18" s="187"/>
      <c r="DZ18" s="187"/>
      <c r="EA18" s="187"/>
      <c r="EB18" s="187"/>
      <c r="EC18" s="187"/>
      <c r="ED18" s="188"/>
      <c r="EE18" s="187"/>
      <c r="EF18" s="187"/>
      <c r="EG18" s="187"/>
      <c r="EH18" s="187"/>
      <c r="EI18" s="187"/>
      <c r="EJ18" s="187"/>
      <c r="EK18" s="188"/>
      <c r="EL18" s="187"/>
      <c r="EM18" s="187"/>
      <c r="EN18" s="187"/>
      <c r="EO18" s="187"/>
      <c r="EP18" s="187"/>
      <c r="EQ18" s="187"/>
      <c r="ER18" s="188"/>
      <c r="ES18" s="187"/>
      <c r="ET18" s="187"/>
      <c r="EU18" s="187"/>
      <c r="EV18" s="187"/>
      <c r="EW18" s="187"/>
      <c r="EX18" s="187"/>
      <c r="EY18" s="188"/>
      <c r="EZ18" s="187"/>
      <c r="FA18" s="187"/>
      <c r="FB18" s="187"/>
      <c r="FC18" s="187"/>
      <c r="FD18" s="187"/>
      <c r="FE18" s="187"/>
      <c r="FF18" s="188"/>
      <c r="FG18" s="187"/>
      <c r="FH18" s="187"/>
      <c r="FI18" s="187"/>
      <c r="FJ18" s="187"/>
      <c r="FK18" s="187"/>
      <c r="FL18" s="187"/>
      <c r="FM18" s="188"/>
      <c r="FN18" s="187"/>
      <c r="FO18" s="187"/>
      <c r="FP18" s="187"/>
      <c r="FQ18" s="187"/>
      <c r="FR18" s="187"/>
      <c r="FS18" s="187"/>
      <c r="FT18" s="188"/>
      <c r="FU18" s="187"/>
      <c r="FV18" s="187"/>
      <c r="FW18" s="187"/>
      <c r="FX18" s="187"/>
      <c r="FY18" s="187"/>
      <c r="FZ18" s="187"/>
      <c r="GA18" s="188"/>
      <c r="GB18" s="187"/>
      <c r="GC18" s="187"/>
      <c r="GD18" s="187"/>
      <c r="GE18" s="187"/>
      <c r="GF18" s="187"/>
      <c r="GG18" s="187"/>
      <c r="GH18" s="188"/>
      <c r="GI18" s="187"/>
      <c r="GJ18" s="187"/>
      <c r="GK18" s="187"/>
      <c r="GL18" s="187"/>
      <c r="GM18" s="187"/>
      <c r="GN18" s="187"/>
      <c r="GO18" s="188"/>
      <c r="GP18" s="187"/>
      <c r="GQ18" s="187"/>
      <c r="GR18" s="187"/>
      <c r="GS18" s="187"/>
      <c r="GT18" s="187"/>
      <c r="GU18" s="187"/>
      <c r="GV18" s="188"/>
      <c r="GW18" s="187"/>
      <c r="GX18" s="187"/>
      <c r="GY18" s="187"/>
      <c r="GZ18" s="187"/>
      <c r="HA18" s="187"/>
      <c r="HB18" s="187"/>
      <c r="HC18" s="188"/>
      <c r="HD18" s="187"/>
      <c r="HE18" s="187"/>
      <c r="HF18" s="187"/>
      <c r="HG18" s="187"/>
      <c r="HH18" s="187"/>
      <c r="HI18" s="187"/>
      <c r="HJ18" s="188"/>
      <c r="HK18" s="187"/>
      <c r="HL18" s="187"/>
      <c r="HM18" s="187"/>
      <c r="HN18" s="187"/>
      <c r="HO18" s="187"/>
      <c r="HP18" s="187"/>
      <c r="HQ18" s="188"/>
      <c r="HR18" s="187"/>
      <c r="HS18" s="187"/>
      <c r="HT18" s="187"/>
      <c r="HU18" s="187"/>
      <c r="HV18" s="187"/>
      <c r="HW18" s="187"/>
      <c r="HX18" s="188"/>
      <c r="HY18" s="187"/>
      <c r="HZ18" s="187"/>
      <c r="IA18" s="187"/>
      <c r="IB18" s="187"/>
      <c r="IC18" s="187"/>
      <c r="ID18" s="187"/>
      <c r="IE18" s="188"/>
      <c r="IF18" s="187"/>
      <c r="IG18" s="187"/>
      <c r="IH18" s="187"/>
      <c r="II18" s="187"/>
      <c r="IJ18" s="187"/>
      <c r="IK18" s="187"/>
      <c r="IL18" s="188"/>
      <c r="IM18" s="187"/>
      <c r="IN18" s="187"/>
      <c r="IO18" s="187"/>
      <c r="IP18" s="187"/>
      <c r="IQ18" s="187"/>
      <c r="IR18" s="187"/>
      <c r="IS18" s="188"/>
      <c r="IT18" s="187"/>
      <c r="IU18" s="187"/>
      <c r="IV18" s="187"/>
    </row>
    <row r="19" spans="1:256" s="189" customFormat="1" ht="18" customHeight="1">
      <c r="A19" s="140" t="s">
        <v>129</v>
      </c>
      <c r="B19" s="141"/>
      <c r="C19" s="142"/>
      <c r="D19" s="270" t="s">
        <v>114</v>
      </c>
      <c r="E19" s="271"/>
      <c r="F19" s="271"/>
      <c r="G19" s="271"/>
      <c r="H19" s="271"/>
      <c r="I19" s="271"/>
      <c r="J19" s="272"/>
      <c r="K19" s="187"/>
      <c r="L19" s="187"/>
      <c r="M19" s="187"/>
      <c r="N19" s="187"/>
      <c r="O19" s="188"/>
      <c r="P19" s="187"/>
      <c r="Q19" s="187"/>
      <c r="R19" s="187"/>
      <c r="S19" s="187"/>
      <c r="T19" s="187"/>
      <c r="U19" s="187"/>
      <c r="V19" s="188"/>
      <c r="W19" s="187"/>
      <c r="X19" s="187"/>
      <c r="Y19" s="187"/>
      <c r="Z19" s="187"/>
      <c r="AA19" s="187"/>
      <c r="AB19" s="187"/>
      <c r="AC19" s="188"/>
      <c r="AD19" s="187"/>
      <c r="AE19" s="187"/>
      <c r="AF19" s="187"/>
      <c r="AG19" s="187"/>
      <c r="AH19" s="187"/>
      <c r="AI19" s="187"/>
      <c r="AJ19" s="188"/>
      <c r="AK19" s="187"/>
      <c r="AL19" s="187"/>
      <c r="AM19" s="187"/>
      <c r="AN19" s="187"/>
      <c r="AO19" s="187"/>
      <c r="AP19" s="187"/>
      <c r="AQ19" s="188"/>
      <c r="AR19" s="187"/>
      <c r="AS19" s="187"/>
      <c r="AT19" s="187"/>
      <c r="AU19" s="187"/>
      <c r="AV19" s="187"/>
      <c r="AW19" s="187"/>
      <c r="AX19" s="188"/>
      <c r="AY19" s="187"/>
      <c r="AZ19" s="187"/>
      <c r="BA19" s="187"/>
      <c r="BB19" s="187"/>
      <c r="BC19" s="187"/>
      <c r="BD19" s="187"/>
      <c r="BE19" s="188"/>
      <c r="BF19" s="187"/>
      <c r="BG19" s="187"/>
      <c r="BH19" s="187"/>
      <c r="BI19" s="187"/>
      <c r="BJ19" s="187"/>
      <c r="BK19" s="187"/>
      <c r="BL19" s="188"/>
      <c r="BM19" s="187"/>
      <c r="BN19" s="187"/>
      <c r="BO19" s="187"/>
      <c r="BP19" s="187"/>
      <c r="BQ19" s="187"/>
      <c r="BR19" s="187"/>
      <c r="BS19" s="188"/>
      <c r="BT19" s="187"/>
      <c r="BU19" s="187"/>
      <c r="BV19" s="187"/>
      <c r="BW19" s="187"/>
      <c r="BX19" s="187"/>
      <c r="BY19" s="187"/>
      <c r="BZ19" s="188"/>
      <c r="CA19" s="187"/>
      <c r="CB19" s="187"/>
      <c r="CC19" s="187"/>
      <c r="CD19" s="187"/>
      <c r="CE19" s="187"/>
      <c r="CF19" s="187"/>
      <c r="CG19" s="188"/>
      <c r="CH19" s="187"/>
      <c r="CI19" s="187"/>
      <c r="CJ19" s="187"/>
      <c r="CK19" s="187"/>
      <c r="CL19" s="187"/>
      <c r="CM19" s="187"/>
      <c r="CN19" s="188"/>
      <c r="CO19" s="187"/>
      <c r="CP19" s="187"/>
      <c r="CQ19" s="187"/>
      <c r="CR19" s="187"/>
      <c r="CS19" s="187"/>
      <c r="CT19" s="187"/>
      <c r="CU19" s="188"/>
      <c r="CV19" s="187"/>
      <c r="CW19" s="187"/>
      <c r="CX19" s="187"/>
      <c r="CY19" s="187"/>
      <c r="CZ19" s="187"/>
      <c r="DA19" s="187"/>
      <c r="DB19" s="188"/>
      <c r="DC19" s="187"/>
      <c r="DD19" s="187"/>
      <c r="DE19" s="187"/>
      <c r="DF19" s="187"/>
      <c r="DG19" s="187"/>
      <c r="DH19" s="187"/>
      <c r="DI19" s="188"/>
      <c r="DJ19" s="187"/>
      <c r="DK19" s="187"/>
      <c r="DL19" s="187"/>
      <c r="DM19" s="187"/>
      <c r="DN19" s="187"/>
      <c r="DO19" s="187"/>
      <c r="DP19" s="188"/>
      <c r="DQ19" s="187"/>
      <c r="DR19" s="187"/>
      <c r="DS19" s="187"/>
      <c r="DT19" s="187"/>
      <c r="DU19" s="187"/>
      <c r="DV19" s="187"/>
      <c r="DW19" s="188"/>
      <c r="DX19" s="187"/>
      <c r="DY19" s="187"/>
      <c r="DZ19" s="187"/>
      <c r="EA19" s="187"/>
      <c r="EB19" s="187"/>
      <c r="EC19" s="187"/>
      <c r="ED19" s="188"/>
      <c r="EE19" s="187"/>
      <c r="EF19" s="187"/>
      <c r="EG19" s="187"/>
      <c r="EH19" s="187"/>
      <c r="EI19" s="187"/>
      <c r="EJ19" s="187"/>
      <c r="EK19" s="188"/>
      <c r="EL19" s="187"/>
      <c r="EM19" s="187"/>
      <c r="EN19" s="187"/>
      <c r="EO19" s="187"/>
      <c r="EP19" s="187"/>
      <c r="EQ19" s="187"/>
      <c r="ER19" s="188"/>
      <c r="ES19" s="187"/>
      <c r="ET19" s="187"/>
      <c r="EU19" s="187"/>
      <c r="EV19" s="187"/>
      <c r="EW19" s="187"/>
      <c r="EX19" s="187"/>
      <c r="EY19" s="188"/>
      <c r="EZ19" s="187"/>
      <c r="FA19" s="187"/>
      <c r="FB19" s="187"/>
      <c r="FC19" s="187"/>
      <c r="FD19" s="187"/>
      <c r="FE19" s="187"/>
      <c r="FF19" s="188"/>
      <c r="FG19" s="187"/>
      <c r="FH19" s="187"/>
      <c r="FI19" s="187"/>
      <c r="FJ19" s="187"/>
      <c r="FK19" s="187"/>
      <c r="FL19" s="187"/>
      <c r="FM19" s="188"/>
      <c r="FN19" s="187"/>
      <c r="FO19" s="187"/>
      <c r="FP19" s="187"/>
      <c r="FQ19" s="187"/>
      <c r="FR19" s="187"/>
      <c r="FS19" s="187"/>
      <c r="FT19" s="188"/>
      <c r="FU19" s="187"/>
      <c r="FV19" s="187"/>
      <c r="FW19" s="187"/>
      <c r="FX19" s="187"/>
      <c r="FY19" s="187"/>
      <c r="FZ19" s="187"/>
      <c r="GA19" s="188"/>
      <c r="GB19" s="187"/>
      <c r="GC19" s="187"/>
      <c r="GD19" s="187"/>
      <c r="GE19" s="187"/>
      <c r="GF19" s="187"/>
      <c r="GG19" s="187"/>
      <c r="GH19" s="188"/>
      <c r="GI19" s="187"/>
      <c r="GJ19" s="187"/>
      <c r="GK19" s="187"/>
      <c r="GL19" s="187"/>
      <c r="GM19" s="187"/>
      <c r="GN19" s="187"/>
      <c r="GO19" s="188"/>
      <c r="GP19" s="187"/>
      <c r="GQ19" s="187"/>
      <c r="GR19" s="187"/>
      <c r="GS19" s="187"/>
      <c r="GT19" s="187"/>
      <c r="GU19" s="187"/>
      <c r="GV19" s="188"/>
      <c r="GW19" s="187"/>
      <c r="GX19" s="187"/>
      <c r="GY19" s="187"/>
      <c r="GZ19" s="187"/>
      <c r="HA19" s="187"/>
      <c r="HB19" s="187"/>
      <c r="HC19" s="188"/>
      <c r="HD19" s="187"/>
      <c r="HE19" s="187"/>
      <c r="HF19" s="187"/>
      <c r="HG19" s="187"/>
      <c r="HH19" s="187"/>
      <c r="HI19" s="187"/>
      <c r="HJ19" s="188"/>
      <c r="HK19" s="187"/>
      <c r="HL19" s="187"/>
      <c r="HM19" s="187"/>
      <c r="HN19" s="187"/>
      <c r="HO19" s="187"/>
      <c r="HP19" s="187"/>
      <c r="HQ19" s="188"/>
      <c r="HR19" s="187"/>
      <c r="HS19" s="187"/>
      <c r="HT19" s="187"/>
      <c r="HU19" s="187"/>
      <c r="HV19" s="187"/>
      <c r="HW19" s="187"/>
      <c r="HX19" s="188"/>
      <c r="HY19" s="187"/>
      <c r="HZ19" s="187"/>
      <c r="IA19" s="187"/>
      <c r="IB19" s="187"/>
      <c r="IC19" s="187"/>
      <c r="ID19" s="187"/>
      <c r="IE19" s="188"/>
      <c r="IF19" s="187"/>
      <c r="IG19" s="187"/>
      <c r="IH19" s="187"/>
      <c r="II19" s="187"/>
      <c r="IJ19" s="187"/>
      <c r="IK19" s="187"/>
      <c r="IL19" s="188"/>
      <c r="IM19" s="187"/>
      <c r="IN19" s="187"/>
      <c r="IO19" s="187"/>
      <c r="IP19" s="187"/>
      <c r="IQ19" s="187"/>
      <c r="IR19" s="187"/>
      <c r="IS19" s="188"/>
      <c r="IT19" s="187"/>
      <c r="IU19" s="187"/>
      <c r="IV19" s="187"/>
    </row>
    <row r="20" spans="1:256" s="189" customFormat="1" ht="58.2" customHeight="1">
      <c r="A20" s="140" t="s">
        <v>131</v>
      </c>
      <c r="B20" s="144"/>
      <c r="C20" s="145"/>
      <c r="D20" s="273"/>
      <c r="E20" s="274"/>
      <c r="F20" s="274"/>
      <c r="G20" s="274"/>
      <c r="H20" s="274"/>
      <c r="I20" s="274"/>
      <c r="J20" s="275"/>
      <c r="K20" s="187"/>
      <c r="L20" s="187"/>
      <c r="M20" s="187"/>
      <c r="N20" s="187"/>
      <c r="O20" s="188"/>
      <c r="P20" s="187"/>
      <c r="Q20" s="187"/>
      <c r="R20" s="187"/>
      <c r="S20" s="187"/>
      <c r="T20" s="187"/>
      <c r="U20" s="187"/>
      <c r="V20" s="188"/>
      <c r="W20" s="187"/>
      <c r="X20" s="187"/>
      <c r="Y20" s="187"/>
      <c r="Z20" s="187"/>
      <c r="AA20" s="187"/>
      <c r="AB20" s="187"/>
      <c r="AC20" s="188"/>
      <c r="AD20" s="187"/>
      <c r="AE20" s="187"/>
      <c r="AF20" s="187"/>
      <c r="AG20" s="187"/>
      <c r="AH20" s="187"/>
      <c r="AI20" s="187"/>
      <c r="AJ20" s="188"/>
      <c r="AK20" s="187"/>
      <c r="AL20" s="187"/>
      <c r="AM20" s="187"/>
      <c r="AN20" s="187"/>
      <c r="AO20" s="187"/>
      <c r="AP20" s="187"/>
      <c r="AQ20" s="188"/>
      <c r="AR20" s="187"/>
      <c r="AS20" s="187"/>
      <c r="AT20" s="187"/>
      <c r="AU20" s="187"/>
      <c r="AV20" s="187"/>
      <c r="AW20" s="187"/>
      <c r="AX20" s="188"/>
      <c r="AY20" s="187"/>
      <c r="AZ20" s="187"/>
      <c r="BA20" s="187"/>
      <c r="BB20" s="187"/>
      <c r="BC20" s="187"/>
      <c r="BD20" s="187"/>
      <c r="BE20" s="188"/>
      <c r="BF20" s="187"/>
      <c r="BG20" s="187"/>
      <c r="BH20" s="187"/>
      <c r="BI20" s="187"/>
      <c r="BJ20" s="187"/>
      <c r="BK20" s="187"/>
      <c r="BL20" s="188"/>
      <c r="BM20" s="187"/>
      <c r="BN20" s="187"/>
      <c r="BO20" s="187"/>
      <c r="BP20" s="187"/>
      <c r="BQ20" s="187"/>
      <c r="BR20" s="187"/>
      <c r="BS20" s="188"/>
      <c r="BT20" s="187"/>
      <c r="BU20" s="187"/>
      <c r="BV20" s="187"/>
      <c r="BW20" s="187"/>
      <c r="BX20" s="187"/>
      <c r="BY20" s="187"/>
      <c r="BZ20" s="188"/>
      <c r="CA20" s="187"/>
      <c r="CB20" s="187"/>
      <c r="CC20" s="187"/>
      <c r="CD20" s="187"/>
      <c r="CE20" s="187"/>
      <c r="CF20" s="187"/>
      <c r="CG20" s="188"/>
      <c r="CH20" s="187"/>
      <c r="CI20" s="187"/>
      <c r="CJ20" s="187"/>
      <c r="CK20" s="187"/>
      <c r="CL20" s="187"/>
      <c r="CM20" s="187"/>
      <c r="CN20" s="188"/>
      <c r="CO20" s="187"/>
      <c r="CP20" s="187"/>
      <c r="CQ20" s="187"/>
      <c r="CR20" s="187"/>
      <c r="CS20" s="187"/>
      <c r="CT20" s="187"/>
      <c r="CU20" s="188"/>
      <c r="CV20" s="187"/>
      <c r="CW20" s="187"/>
      <c r="CX20" s="187"/>
      <c r="CY20" s="187"/>
      <c r="CZ20" s="187"/>
      <c r="DA20" s="187"/>
      <c r="DB20" s="188"/>
      <c r="DC20" s="187"/>
      <c r="DD20" s="187"/>
      <c r="DE20" s="187"/>
      <c r="DF20" s="187"/>
      <c r="DG20" s="187"/>
      <c r="DH20" s="187"/>
      <c r="DI20" s="188"/>
      <c r="DJ20" s="187"/>
      <c r="DK20" s="187"/>
      <c r="DL20" s="187"/>
      <c r="DM20" s="187"/>
      <c r="DN20" s="187"/>
      <c r="DO20" s="187"/>
      <c r="DP20" s="188"/>
      <c r="DQ20" s="187"/>
      <c r="DR20" s="187"/>
      <c r="DS20" s="187"/>
      <c r="DT20" s="187"/>
      <c r="DU20" s="187"/>
      <c r="DV20" s="187"/>
      <c r="DW20" s="188"/>
      <c r="DX20" s="187"/>
      <c r="DY20" s="187"/>
      <c r="DZ20" s="187"/>
      <c r="EA20" s="187"/>
      <c r="EB20" s="187"/>
      <c r="EC20" s="187"/>
      <c r="ED20" s="188"/>
      <c r="EE20" s="187"/>
      <c r="EF20" s="187"/>
      <c r="EG20" s="187"/>
      <c r="EH20" s="187"/>
      <c r="EI20" s="187"/>
      <c r="EJ20" s="187"/>
      <c r="EK20" s="188"/>
      <c r="EL20" s="187"/>
      <c r="EM20" s="187"/>
      <c r="EN20" s="187"/>
      <c r="EO20" s="187"/>
      <c r="EP20" s="187"/>
      <c r="EQ20" s="187"/>
      <c r="ER20" s="188"/>
      <c r="ES20" s="187"/>
      <c r="ET20" s="187"/>
      <c r="EU20" s="187"/>
      <c r="EV20" s="187"/>
      <c r="EW20" s="187"/>
      <c r="EX20" s="187"/>
      <c r="EY20" s="188"/>
      <c r="EZ20" s="187"/>
      <c r="FA20" s="187"/>
      <c r="FB20" s="187"/>
      <c r="FC20" s="187"/>
      <c r="FD20" s="187"/>
      <c r="FE20" s="187"/>
      <c r="FF20" s="188"/>
      <c r="FG20" s="187"/>
      <c r="FH20" s="187"/>
      <c r="FI20" s="187"/>
      <c r="FJ20" s="187"/>
      <c r="FK20" s="187"/>
      <c r="FL20" s="187"/>
      <c r="FM20" s="188"/>
      <c r="FN20" s="187"/>
      <c r="FO20" s="187"/>
      <c r="FP20" s="187"/>
      <c r="FQ20" s="187"/>
      <c r="FR20" s="187"/>
      <c r="FS20" s="187"/>
      <c r="FT20" s="188"/>
      <c r="FU20" s="187"/>
      <c r="FV20" s="187"/>
      <c r="FW20" s="187"/>
      <c r="FX20" s="187"/>
      <c r="FY20" s="187"/>
      <c r="FZ20" s="187"/>
      <c r="GA20" s="188"/>
      <c r="GB20" s="187"/>
      <c r="GC20" s="187"/>
      <c r="GD20" s="187"/>
      <c r="GE20" s="187"/>
      <c r="GF20" s="187"/>
      <c r="GG20" s="187"/>
      <c r="GH20" s="188"/>
      <c r="GI20" s="187"/>
      <c r="GJ20" s="187"/>
      <c r="GK20" s="187"/>
      <c r="GL20" s="187"/>
      <c r="GM20" s="187"/>
      <c r="GN20" s="187"/>
      <c r="GO20" s="188"/>
      <c r="GP20" s="187"/>
      <c r="GQ20" s="187"/>
      <c r="GR20" s="187"/>
      <c r="GS20" s="187"/>
      <c r="GT20" s="187"/>
      <c r="GU20" s="187"/>
      <c r="GV20" s="188"/>
      <c r="GW20" s="187"/>
      <c r="GX20" s="187"/>
      <c r="GY20" s="187"/>
      <c r="GZ20" s="187"/>
      <c r="HA20" s="187"/>
      <c r="HB20" s="187"/>
      <c r="HC20" s="188"/>
      <c r="HD20" s="187"/>
      <c r="HE20" s="187"/>
      <c r="HF20" s="187"/>
      <c r="HG20" s="187"/>
      <c r="HH20" s="187"/>
      <c r="HI20" s="187"/>
      <c r="HJ20" s="188"/>
      <c r="HK20" s="187"/>
      <c r="HL20" s="187"/>
      <c r="HM20" s="187"/>
      <c r="HN20" s="187"/>
      <c r="HO20" s="187"/>
      <c r="HP20" s="187"/>
      <c r="HQ20" s="188"/>
      <c r="HR20" s="187"/>
      <c r="HS20" s="187"/>
      <c r="HT20" s="187"/>
      <c r="HU20" s="187"/>
      <c r="HV20" s="187"/>
      <c r="HW20" s="187"/>
      <c r="HX20" s="188"/>
      <c r="HY20" s="187"/>
      <c r="HZ20" s="187"/>
      <c r="IA20" s="187"/>
      <c r="IB20" s="187"/>
      <c r="IC20" s="187"/>
      <c r="ID20" s="187"/>
      <c r="IE20" s="188"/>
      <c r="IF20" s="187"/>
      <c r="IG20" s="187"/>
      <c r="IH20" s="187"/>
      <c r="II20" s="187"/>
      <c r="IJ20" s="187"/>
      <c r="IK20" s="187"/>
      <c r="IL20" s="188"/>
      <c r="IM20" s="187"/>
      <c r="IN20" s="187"/>
      <c r="IO20" s="187"/>
      <c r="IP20" s="187"/>
      <c r="IQ20" s="187"/>
      <c r="IR20" s="187"/>
      <c r="IS20" s="188"/>
      <c r="IT20" s="187"/>
      <c r="IU20" s="187"/>
      <c r="IV20" s="187"/>
    </row>
    <row r="21" spans="1:256" s="189" customFormat="1" ht="18" customHeight="1">
      <c r="A21" s="146"/>
      <c r="B21" s="147"/>
      <c r="C21" s="148"/>
      <c r="D21" s="149"/>
      <c r="E21" s="150"/>
      <c r="F21" s="148" t="s">
        <v>148</v>
      </c>
      <c r="G21" s="148" t="s">
        <v>151</v>
      </c>
      <c r="H21" s="148" t="s">
        <v>146</v>
      </c>
      <c r="I21" s="151" t="s">
        <v>138</v>
      </c>
      <c r="J21" s="152"/>
      <c r="K21" s="187"/>
      <c r="L21" s="187"/>
      <c r="M21" s="187"/>
      <c r="N21" s="187"/>
      <c r="O21" s="188"/>
      <c r="P21" s="187"/>
      <c r="Q21" s="187"/>
      <c r="R21" s="187"/>
      <c r="S21" s="187"/>
      <c r="T21" s="187"/>
      <c r="U21" s="187"/>
      <c r="V21" s="188"/>
      <c r="W21" s="187"/>
      <c r="X21" s="187"/>
      <c r="Y21" s="187"/>
      <c r="Z21" s="187"/>
      <c r="AA21" s="187"/>
      <c r="AB21" s="187"/>
      <c r="AC21" s="188"/>
      <c r="AD21" s="187"/>
      <c r="AE21" s="187"/>
      <c r="AF21" s="187"/>
      <c r="AG21" s="187"/>
      <c r="AH21" s="187"/>
      <c r="AI21" s="187"/>
      <c r="AJ21" s="188"/>
      <c r="AK21" s="187"/>
      <c r="AL21" s="187"/>
      <c r="AM21" s="187"/>
      <c r="AN21" s="187"/>
      <c r="AO21" s="187"/>
      <c r="AP21" s="187"/>
      <c r="AQ21" s="188"/>
      <c r="AR21" s="187"/>
      <c r="AS21" s="187"/>
      <c r="AT21" s="187"/>
      <c r="AU21" s="187"/>
      <c r="AV21" s="187"/>
      <c r="AW21" s="187"/>
      <c r="AX21" s="188"/>
      <c r="AY21" s="187"/>
      <c r="AZ21" s="187"/>
      <c r="BA21" s="187"/>
      <c r="BB21" s="187"/>
      <c r="BC21" s="187"/>
      <c r="BD21" s="187"/>
      <c r="BE21" s="188"/>
      <c r="BF21" s="187"/>
      <c r="BG21" s="187"/>
      <c r="BH21" s="187"/>
      <c r="BI21" s="187"/>
      <c r="BJ21" s="187"/>
      <c r="BK21" s="187"/>
      <c r="BL21" s="188"/>
      <c r="BM21" s="187"/>
      <c r="BN21" s="187"/>
      <c r="BO21" s="187"/>
      <c r="BP21" s="187"/>
      <c r="BQ21" s="187"/>
      <c r="BR21" s="187"/>
      <c r="BS21" s="188"/>
      <c r="BT21" s="187"/>
      <c r="BU21" s="187"/>
      <c r="BV21" s="187"/>
      <c r="BW21" s="187"/>
      <c r="BX21" s="187"/>
      <c r="BY21" s="187"/>
      <c r="BZ21" s="188"/>
      <c r="CA21" s="187"/>
      <c r="CB21" s="187"/>
      <c r="CC21" s="187"/>
      <c r="CD21" s="187"/>
      <c r="CE21" s="187"/>
      <c r="CF21" s="187"/>
      <c r="CG21" s="188"/>
      <c r="CH21" s="187"/>
      <c r="CI21" s="187"/>
      <c r="CJ21" s="187"/>
      <c r="CK21" s="187"/>
      <c r="CL21" s="187"/>
      <c r="CM21" s="187"/>
      <c r="CN21" s="188"/>
      <c r="CO21" s="187"/>
      <c r="CP21" s="187"/>
      <c r="CQ21" s="187"/>
      <c r="CR21" s="187"/>
      <c r="CS21" s="187"/>
      <c r="CT21" s="187"/>
      <c r="CU21" s="188"/>
      <c r="CV21" s="187"/>
      <c r="CW21" s="187"/>
      <c r="CX21" s="187"/>
      <c r="CY21" s="187"/>
      <c r="CZ21" s="187"/>
      <c r="DA21" s="187"/>
      <c r="DB21" s="188"/>
      <c r="DC21" s="187"/>
      <c r="DD21" s="187"/>
      <c r="DE21" s="187"/>
      <c r="DF21" s="187"/>
      <c r="DG21" s="187"/>
      <c r="DH21" s="187"/>
      <c r="DI21" s="188"/>
      <c r="DJ21" s="187"/>
      <c r="DK21" s="187"/>
      <c r="DL21" s="187"/>
      <c r="DM21" s="187"/>
      <c r="DN21" s="187"/>
      <c r="DO21" s="187"/>
      <c r="DP21" s="188"/>
      <c r="DQ21" s="187"/>
      <c r="DR21" s="187"/>
      <c r="DS21" s="187"/>
      <c r="DT21" s="187"/>
      <c r="DU21" s="187"/>
      <c r="DV21" s="187"/>
      <c r="DW21" s="188"/>
      <c r="DX21" s="187"/>
      <c r="DY21" s="187"/>
      <c r="DZ21" s="187"/>
      <c r="EA21" s="187"/>
      <c r="EB21" s="187"/>
      <c r="EC21" s="187"/>
      <c r="ED21" s="188"/>
      <c r="EE21" s="187"/>
      <c r="EF21" s="187"/>
      <c r="EG21" s="187"/>
      <c r="EH21" s="187"/>
      <c r="EI21" s="187"/>
      <c r="EJ21" s="187"/>
      <c r="EK21" s="188"/>
      <c r="EL21" s="187"/>
      <c r="EM21" s="187"/>
      <c r="EN21" s="187"/>
      <c r="EO21" s="187"/>
      <c r="EP21" s="187"/>
      <c r="EQ21" s="187"/>
      <c r="ER21" s="188"/>
      <c r="ES21" s="187"/>
      <c r="ET21" s="187"/>
      <c r="EU21" s="187"/>
      <c r="EV21" s="187"/>
      <c r="EW21" s="187"/>
      <c r="EX21" s="187"/>
      <c r="EY21" s="188"/>
      <c r="EZ21" s="187"/>
      <c r="FA21" s="187"/>
      <c r="FB21" s="187"/>
      <c r="FC21" s="187"/>
      <c r="FD21" s="187"/>
      <c r="FE21" s="187"/>
      <c r="FF21" s="188"/>
      <c r="FG21" s="187"/>
      <c r="FH21" s="187"/>
      <c r="FI21" s="187"/>
      <c r="FJ21" s="187"/>
      <c r="FK21" s="187"/>
      <c r="FL21" s="187"/>
      <c r="FM21" s="188"/>
      <c r="FN21" s="187"/>
      <c r="FO21" s="187"/>
      <c r="FP21" s="187"/>
      <c r="FQ21" s="187"/>
      <c r="FR21" s="187"/>
      <c r="FS21" s="187"/>
      <c r="FT21" s="188"/>
      <c r="FU21" s="187"/>
      <c r="FV21" s="187"/>
      <c r="FW21" s="187"/>
      <c r="FX21" s="187"/>
      <c r="FY21" s="187"/>
      <c r="FZ21" s="187"/>
      <c r="GA21" s="188"/>
      <c r="GB21" s="187"/>
      <c r="GC21" s="187"/>
      <c r="GD21" s="187"/>
      <c r="GE21" s="187"/>
      <c r="GF21" s="187"/>
      <c r="GG21" s="187"/>
      <c r="GH21" s="188"/>
      <c r="GI21" s="187"/>
      <c r="GJ21" s="187"/>
      <c r="GK21" s="187"/>
      <c r="GL21" s="187"/>
      <c r="GM21" s="187"/>
      <c r="GN21" s="187"/>
      <c r="GO21" s="188"/>
      <c r="GP21" s="187"/>
      <c r="GQ21" s="187"/>
      <c r="GR21" s="187"/>
      <c r="GS21" s="187"/>
      <c r="GT21" s="187"/>
      <c r="GU21" s="187"/>
      <c r="GV21" s="188"/>
      <c r="GW21" s="187"/>
      <c r="GX21" s="187"/>
      <c r="GY21" s="187"/>
      <c r="GZ21" s="187"/>
      <c r="HA21" s="187"/>
      <c r="HB21" s="187"/>
      <c r="HC21" s="188"/>
      <c r="HD21" s="187"/>
      <c r="HE21" s="187"/>
      <c r="HF21" s="187"/>
      <c r="HG21" s="187"/>
      <c r="HH21" s="187"/>
      <c r="HI21" s="187"/>
      <c r="HJ21" s="188"/>
      <c r="HK21" s="187"/>
      <c r="HL21" s="187"/>
      <c r="HM21" s="187"/>
      <c r="HN21" s="187"/>
      <c r="HO21" s="187"/>
      <c r="HP21" s="187"/>
      <c r="HQ21" s="188"/>
      <c r="HR21" s="187"/>
      <c r="HS21" s="187"/>
      <c r="HT21" s="187"/>
      <c r="HU21" s="187"/>
      <c r="HV21" s="187"/>
      <c r="HW21" s="187"/>
      <c r="HX21" s="188"/>
      <c r="HY21" s="187"/>
      <c r="HZ21" s="187"/>
      <c r="IA21" s="187"/>
      <c r="IB21" s="187"/>
      <c r="IC21" s="187"/>
      <c r="ID21" s="187"/>
      <c r="IE21" s="188"/>
      <c r="IF21" s="187"/>
      <c r="IG21" s="187"/>
      <c r="IH21" s="187"/>
      <c r="II21" s="187"/>
      <c r="IJ21" s="187"/>
      <c r="IK21" s="187"/>
      <c r="IL21" s="188"/>
      <c r="IM21" s="187"/>
      <c r="IN21" s="187"/>
      <c r="IO21" s="187"/>
      <c r="IP21" s="187"/>
      <c r="IQ21" s="187"/>
      <c r="IR21" s="187"/>
      <c r="IS21" s="188"/>
      <c r="IT21" s="187"/>
      <c r="IU21" s="187"/>
      <c r="IV21" s="187"/>
    </row>
    <row r="22" spans="1:256" s="189" customFormat="1" ht="18">
      <c r="A22" s="266" t="s">
        <v>239</v>
      </c>
      <c r="B22" s="267"/>
      <c r="C22" s="158" t="s">
        <v>152</v>
      </c>
      <c r="D22" s="154"/>
      <c r="E22" s="154"/>
      <c r="F22" s="154">
        <v>42.72</v>
      </c>
      <c r="G22" s="154">
        <v>0</v>
      </c>
      <c r="H22" s="154">
        <v>1</v>
      </c>
      <c r="I22" s="154">
        <f>F22-G22</f>
        <v>42.72</v>
      </c>
      <c r="J22" s="152"/>
      <c r="K22" s="187"/>
      <c r="L22" s="187"/>
      <c r="M22" s="187"/>
      <c r="N22" s="187"/>
      <c r="O22" s="188"/>
      <c r="P22" s="187"/>
      <c r="Q22" s="187"/>
      <c r="R22" s="187"/>
      <c r="S22" s="187"/>
      <c r="T22" s="187"/>
      <c r="U22" s="187"/>
      <c r="V22" s="188"/>
      <c r="W22" s="187"/>
      <c r="X22" s="187"/>
      <c r="Y22" s="187"/>
      <c r="Z22" s="187"/>
      <c r="AA22" s="187"/>
      <c r="AB22" s="187"/>
      <c r="AC22" s="188"/>
      <c r="AD22" s="187"/>
      <c r="AE22" s="187"/>
      <c r="AF22" s="187"/>
      <c r="AG22" s="187"/>
      <c r="AH22" s="187"/>
      <c r="AI22" s="187"/>
      <c r="AJ22" s="188"/>
      <c r="AK22" s="187"/>
      <c r="AL22" s="187"/>
      <c r="AM22" s="187"/>
      <c r="AN22" s="187"/>
      <c r="AO22" s="187"/>
      <c r="AP22" s="187"/>
      <c r="AQ22" s="188"/>
      <c r="AR22" s="187"/>
      <c r="AS22" s="187"/>
      <c r="AT22" s="187"/>
      <c r="AU22" s="187"/>
      <c r="AV22" s="187"/>
      <c r="AW22" s="187"/>
      <c r="AX22" s="188"/>
      <c r="AY22" s="187"/>
      <c r="AZ22" s="187"/>
      <c r="BA22" s="187"/>
      <c r="BB22" s="187"/>
      <c r="BC22" s="187"/>
      <c r="BD22" s="187"/>
      <c r="BE22" s="188"/>
      <c r="BF22" s="187"/>
      <c r="BG22" s="187"/>
      <c r="BH22" s="187"/>
      <c r="BI22" s="187"/>
      <c r="BJ22" s="187"/>
      <c r="BK22" s="187"/>
      <c r="BL22" s="188"/>
      <c r="BM22" s="187"/>
      <c r="BN22" s="187"/>
      <c r="BO22" s="187"/>
      <c r="BP22" s="187"/>
      <c r="BQ22" s="187"/>
      <c r="BR22" s="187"/>
      <c r="BS22" s="188"/>
      <c r="BT22" s="187"/>
      <c r="BU22" s="187"/>
      <c r="BV22" s="187"/>
      <c r="BW22" s="187"/>
      <c r="BX22" s="187"/>
      <c r="BY22" s="187"/>
      <c r="BZ22" s="188"/>
      <c r="CA22" s="187"/>
      <c r="CB22" s="187"/>
      <c r="CC22" s="187"/>
      <c r="CD22" s="187"/>
      <c r="CE22" s="187"/>
      <c r="CF22" s="187"/>
      <c r="CG22" s="188"/>
      <c r="CH22" s="187"/>
      <c r="CI22" s="187"/>
      <c r="CJ22" s="187"/>
      <c r="CK22" s="187"/>
      <c r="CL22" s="187"/>
      <c r="CM22" s="187"/>
      <c r="CN22" s="188"/>
      <c r="CO22" s="187"/>
      <c r="CP22" s="187"/>
      <c r="CQ22" s="187"/>
      <c r="CR22" s="187"/>
      <c r="CS22" s="187"/>
      <c r="CT22" s="187"/>
      <c r="CU22" s="188"/>
      <c r="CV22" s="187"/>
      <c r="CW22" s="187"/>
      <c r="CX22" s="187"/>
      <c r="CY22" s="187"/>
      <c r="CZ22" s="187"/>
      <c r="DA22" s="187"/>
      <c r="DB22" s="188"/>
      <c r="DC22" s="187"/>
      <c r="DD22" s="187"/>
      <c r="DE22" s="187"/>
      <c r="DF22" s="187"/>
      <c r="DG22" s="187"/>
      <c r="DH22" s="187"/>
      <c r="DI22" s="188"/>
      <c r="DJ22" s="187"/>
      <c r="DK22" s="187"/>
      <c r="DL22" s="187"/>
      <c r="DM22" s="187"/>
      <c r="DN22" s="187"/>
      <c r="DO22" s="187"/>
      <c r="DP22" s="188"/>
      <c r="DQ22" s="187"/>
      <c r="DR22" s="187"/>
      <c r="DS22" s="187"/>
      <c r="DT22" s="187"/>
      <c r="DU22" s="187"/>
      <c r="DV22" s="187"/>
      <c r="DW22" s="188"/>
      <c r="DX22" s="187"/>
      <c r="DY22" s="187"/>
      <c r="DZ22" s="187"/>
      <c r="EA22" s="187"/>
      <c r="EB22" s="187"/>
      <c r="EC22" s="187"/>
      <c r="ED22" s="188"/>
      <c r="EE22" s="187"/>
      <c r="EF22" s="187"/>
      <c r="EG22" s="187"/>
      <c r="EH22" s="187"/>
      <c r="EI22" s="187"/>
      <c r="EJ22" s="187"/>
      <c r="EK22" s="188"/>
      <c r="EL22" s="187"/>
      <c r="EM22" s="187"/>
      <c r="EN22" s="187"/>
      <c r="EO22" s="187"/>
      <c r="EP22" s="187"/>
      <c r="EQ22" s="187"/>
      <c r="ER22" s="188"/>
      <c r="ES22" s="187"/>
      <c r="ET22" s="187"/>
      <c r="EU22" s="187"/>
      <c r="EV22" s="187"/>
      <c r="EW22" s="187"/>
      <c r="EX22" s="187"/>
      <c r="EY22" s="188"/>
      <c r="EZ22" s="187"/>
      <c r="FA22" s="187"/>
      <c r="FB22" s="187"/>
      <c r="FC22" s="187"/>
      <c r="FD22" s="187"/>
      <c r="FE22" s="187"/>
      <c r="FF22" s="188"/>
      <c r="FG22" s="187"/>
      <c r="FH22" s="187"/>
      <c r="FI22" s="187"/>
      <c r="FJ22" s="187"/>
      <c r="FK22" s="187"/>
      <c r="FL22" s="187"/>
      <c r="FM22" s="188"/>
      <c r="FN22" s="187"/>
      <c r="FO22" s="187"/>
      <c r="FP22" s="187"/>
      <c r="FQ22" s="187"/>
      <c r="FR22" s="187"/>
      <c r="FS22" s="187"/>
      <c r="FT22" s="188"/>
      <c r="FU22" s="187"/>
      <c r="FV22" s="187"/>
      <c r="FW22" s="187"/>
      <c r="FX22" s="187"/>
      <c r="FY22" s="187"/>
      <c r="FZ22" s="187"/>
      <c r="GA22" s="188"/>
      <c r="GB22" s="187"/>
      <c r="GC22" s="187"/>
      <c r="GD22" s="187"/>
      <c r="GE22" s="187"/>
      <c r="GF22" s="187"/>
      <c r="GG22" s="187"/>
      <c r="GH22" s="188"/>
      <c r="GI22" s="187"/>
      <c r="GJ22" s="187"/>
      <c r="GK22" s="187"/>
      <c r="GL22" s="187"/>
      <c r="GM22" s="187"/>
      <c r="GN22" s="187"/>
      <c r="GO22" s="188"/>
      <c r="GP22" s="187"/>
      <c r="GQ22" s="187"/>
      <c r="GR22" s="187"/>
      <c r="GS22" s="187"/>
      <c r="GT22" s="187"/>
      <c r="GU22" s="187"/>
      <c r="GV22" s="188"/>
      <c r="GW22" s="187"/>
      <c r="GX22" s="187"/>
      <c r="GY22" s="187"/>
      <c r="GZ22" s="187"/>
      <c r="HA22" s="187"/>
      <c r="HB22" s="187"/>
      <c r="HC22" s="188"/>
      <c r="HD22" s="187"/>
      <c r="HE22" s="187"/>
      <c r="HF22" s="187"/>
      <c r="HG22" s="187"/>
      <c r="HH22" s="187"/>
      <c r="HI22" s="187"/>
      <c r="HJ22" s="188"/>
      <c r="HK22" s="187"/>
      <c r="HL22" s="187"/>
      <c r="HM22" s="187"/>
      <c r="HN22" s="187"/>
      <c r="HO22" s="187"/>
      <c r="HP22" s="187"/>
      <c r="HQ22" s="188"/>
      <c r="HR22" s="187"/>
      <c r="HS22" s="187"/>
      <c r="HT22" s="187"/>
      <c r="HU22" s="187"/>
      <c r="HV22" s="187"/>
      <c r="HW22" s="187"/>
      <c r="HX22" s="188"/>
      <c r="HY22" s="187"/>
      <c r="HZ22" s="187"/>
      <c r="IA22" s="187"/>
      <c r="IB22" s="187"/>
      <c r="IC22" s="187"/>
      <c r="ID22" s="187"/>
      <c r="IE22" s="188"/>
      <c r="IF22" s="187"/>
      <c r="IG22" s="187"/>
      <c r="IH22" s="187"/>
      <c r="II22" s="187"/>
      <c r="IJ22" s="187"/>
      <c r="IK22" s="187"/>
      <c r="IL22" s="188"/>
      <c r="IM22" s="187"/>
      <c r="IN22" s="187"/>
      <c r="IO22" s="187"/>
      <c r="IP22" s="187"/>
      <c r="IQ22" s="187"/>
      <c r="IR22" s="187"/>
      <c r="IS22" s="188"/>
      <c r="IT22" s="187"/>
      <c r="IU22" s="187"/>
      <c r="IV22" s="187"/>
    </row>
    <row r="23" spans="1:256" s="189" customFormat="1" ht="18">
      <c r="A23" s="266" t="s">
        <v>234</v>
      </c>
      <c r="B23" s="267"/>
      <c r="C23" s="158" t="s">
        <v>152</v>
      </c>
      <c r="D23" s="154"/>
      <c r="E23" s="154"/>
      <c r="F23" s="154">
        <v>2.73</v>
      </c>
      <c r="G23" s="154">
        <v>0</v>
      </c>
      <c r="H23" s="154">
        <v>1</v>
      </c>
      <c r="I23" s="154">
        <f t="shared" ref="I23:I32" si="0">F23-G23</f>
        <v>2.73</v>
      </c>
      <c r="J23" s="152"/>
      <c r="K23" s="187"/>
      <c r="L23" s="187"/>
      <c r="M23" s="187"/>
      <c r="N23" s="187"/>
      <c r="O23" s="188"/>
      <c r="P23" s="187"/>
      <c r="Q23" s="187"/>
      <c r="R23" s="187"/>
      <c r="S23" s="187"/>
      <c r="T23" s="187"/>
      <c r="U23" s="187"/>
      <c r="V23" s="188"/>
      <c r="W23" s="187"/>
      <c r="X23" s="187"/>
      <c r="Y23" s="187"/>
      <c r="Z23" s="187"/>
      <c r="AA23" s="187"/>
      <c r="AB23" s="187"/>
      <c r="AC23" s="188"/>
      <c r="AD23" s="187"/>
      <c r="AE23" s="187"/>
      <c r="AF23" s="187"/>
      <c r="AG23" s="187"/>
      <c r="AH23" s="187"/>
      <c r="AI23" s="187"/>
      <c r="AJ23" s="188"/>
      <c r="AK23" s="187"/>
      <c r="AL23" s="187"/>
      <c r="AM23" s="187"/>
      <c r="AN23" s="187"/>
      <c r="AO23" s="187"/>
      <c r="AP23" s="187"/>
      <c r="AQ23" s="188"/>
      <c r="AR23" s="187"/>
      <c r="AS23" s="187"/>
      <c r="AT23" s="187"/>
      <c r="AU23" s="187"/>
      <c r="AV23" s="187"/>
      <c r="AW23" s="187"/>
      <c r="AX23" s="188"/>
      <c r="AY23" s="187"/>
      <c r="AZ23" s="187"/>
      <c r="BA23" s="187"/>
      <c r="BB23" s="187"/>
      <c r="BC23" s="187"/>
      <c r="BD23" s="187"/>
      <c r="BE23" s="188"/>
      <c r="BF23" s="187"/>
      <c r="BG23" s="187"/>
      <c r="BH23" s="187"/>
      <c r="BI23" s="187"/>
      <c r="BJ23" s="187"/>
      <c r="BK23" s="187"/>
      <c r="BL23" s="188"/>
      <c r="BM23" s="187"/>
      <c r="BN23" s="187"/>
      <c r="BO23" s="187"/>
      <c r="BP23" s="187"/>
      <c r="BQ23" s="187"/>
      <c r="BR23" s="187"/>
      <c r="BS23" s="188"/>
      <c r="BT23" s="187"/>
      <c r="BU23" s="187"/>
      <c r="BV23" s="187"/>
      <c r="BW23" s="187"/>
      <c r="BX23" s="187"/>
      <c r="BY23" s="187"/>
      <c r="BZ23" s="188"/>
      <c r="CA23" s="187"/>
      <c r="CB23" s="187"/>
      <c r="CC23" s="187"/>
      <c r="CD23" s="187"/>
      <c r="CE23" s="187"/>
      <c r="CF23" s="187"/>
      <c r="CG23" s="188"/>
      <c r="CH23" s="187"/>
      <c r="CI23" s="187"/>
      <c r="CJ23" s="187"/>
      <c r="CK23" s="187"/>
      <c r="CL23" s="187"/>
      <c r="CM23" s="187"/>
      <c r="CN23" s="188"/>
      <c r="CO23" s="187"/>
      <c r="CP23" s="187"/>
      <c r="CQ23" s="187"/>
      <c r="CR23" s="187"/>
      <c r="CS23" s="187"/>
      <c r="CT23" s="187"/>
      <c r="CU23" s="188"/>
      <c r="CV23" s="187"/>
      <c r="CW23" s="187"/>
      <c r="CX23" s="187"/>
      <c r="CY23" s="187"/>
      <c r="CZ23" s="187"/>
      <c r="DA23" s="187"/>
      <c r="DB23" s="188"/>
      <c r="DC23" s="187"/>
      <c r="DD23" s="187"/>
      <c r="DE23" s="187"/>
      <c r="DF23" s="187"/>
      <c r="DG23" s="187"/>
      <c r="DH23" s="187"/>
      <c r="DI23" s="188"/>
      <c r="DJ23" s="187"/>
      <c r="DK23" s="187"/>
      <c r="DL23" s="187"/>
      <c r="DM23" s="187"/>
      <c r="DN23" s="187"/>
      <c r="DO23" s="187"/>
      <c r="DP23" s="188"/>
      <c r="DQ23" s="187"/>
      <c r="DR23" s="187"/>
      <c r="DS23" s="187"/>
      <c r="DT23" s="187"/>
      <c r="DU23" s="187"/>
      <c r="DV23" s="187"/>
      <c r="DW23" s="188"/>
      <c r="DX23" s="187"/>
      <c r="DY23" s="187"/>
      <c r="DZ23" s="187"/>
      <c r="EA23" s="187"/>
      <c r="EB23" s="187"/>
      <c r="EC23" s="187"/>
      <c r="ED23" s="188"/>
      <c r="EE23" s="187"/>
      <c r="EF23" s="187"/>
      <c r="EG23" s="187"/>
      <c r="EH23" s="187"/>
      <c r="EI23" s="187"/>
      <c r="EJ23" s="187"/>
      <c r="EK23" s="188"/>
      <c r="EL23" s="187"/>
      <c r="EM23" s="187"/>
      <c r="EN23" s="187"/>
      <c r="EO23" s="187"/>
      <c r="EP23" s="187"/>
      <c r="EQ23" s="187"/>
      <c r="ER23" s="188"/>
      <c r="ES23" s="187"/>
      <c r="ET23" s="187"/>
      <c r="EU23" s="187"/>
      <c r="EV23" s="187"/>
      <c r="EW23" s="187"/>
      <c r="EX23" s="187"/>
      <c r="EY23" s="188"/>
      <c r="EZ23" s="187"/>
      <c r="FA23" s="187"/>
      <c r="FB23" s="187"/>
      <c r="FC23" s="187"/>
      <c r="FD23" s="187"/>
      <c r="FE23" s="187"/>
      <c r="FF23" s="188"/>
      <c r="FG23" s="187"/>
      <c r="FH23" s="187"/>
      <c r="FI23" s="187"/>
      <c r="FJ23" s="187"/>
      <c r="FK23" s="187"/>
      <c r="FL23" s="187"/>
      <c r="FM23" s="188"/>
      <c r="FN23" s="187"/>
      <c r="FO23" s="187"/>
      <c r="FP23" s="187"/>
      <c r="FQ23" s="187"/>
      <c r="FR23" s="187"/>
      <c r="FS23" s="187"/>
      <c r="FT23" s="188"/>
      <c r="FU23" s="187"/>
      <c r="FV23" s="187"/>
      <c r="FW23" s="187"/>
      <c r="FX23" s="187"/>
      <c r="FY23" s="187"/>
      <c r="FZ23" s="187"/>
      <c r="GA23" s="188"/>
      <c r="GB23" s="187"/>
      <c r="GC23" s="187"/>
      <c r="GD23" s="187"/>
      <c r="GE23" s="187"/>
      <c r="GF23" s="187"/>
      <c r="GG23" s="187"/>
      <c r="GH23" s="188"/>
      <c r="GI23" s="187"/>
      <c r="GJ23" s="187"/>
      <c r="GK23" s="187"/>
      <c r="GL23" s="187"/>
      <c r="GM23" s="187"/>
      <c r="GN23" s="187"/>
      <c r="GO23" s="188"/>
      <c r="GP23" s="187"/>
      <c r="GQ23" s="187"/>
      <c r="GR23" s="187"/>
      <c r="GS23" s="187"/>
      <c r="GT23" s="187"/>
      <c r="GU23" s="187"/>
      <c r="GV23" s="188"/>
      <c r="GW23" s="187"/>
      <c r="GX23" s="187"/>
      <c r="GY23" s="187"/>
      <c r="GZ23" s="187"/>
      <c r="HA23" s="187"/>
      <c r="HB23" s="187"/>
      <c r="HC23" s="188"/>
      <c r="HD23" s="187"/>
      <c r="HE23" s="187"/>
      <c r="HF23" s="187"/>
      <c r="HG23" s="187"/>
      <c r="HH23" s="187"/>
      <c r="HI23" s="187"/>
      <c r="HJ23" s="188"/>
      <c r="HK23" s="187"/>
      <c r="HL23" s="187"/>
      <c r="HM23" s="187"/>
      <c r="HN23" s="187"/>
      <c r="HO23" s="187"/>
      <c r="HP23" s="187"/>
      <c r="HQ23" s="188"/>
      <c r="HR23" s="187"/>
      <c r="HS23" s="187"/>
      <c r="HT23" s="187"/>
      <c r="HU23" s="187"/>
      <c r="HV23" s="187"/>
      <c r="HW23" s="187"/>
      <c r="HX23" s="188"/>
      <c r="HY23" s="187"/>
      <c r="HZ23" s="187"/>
      <c r="IA23" s="187"/>
      <c r="IB23" s="187"/>
      <c r="IC23" s="187"/>
      <c r="ID23" s="187"/>
      <c r="IE23" s="188"/>
      <c r="IF23" s="187"/>
      <c r="IG23" s="187"/>
      <c r="IH23" s="187"/>
      <c r="II23" s="187"/>
      <c r="IJ23" s="187"/>
      <c r="IK23" s="187"/>
      <c r="IL23" s="188"/>
      <c r="IM23" s="187"/>
      <c r="IN23" s="187"/>
      <c r="IO23" s="187"/>
      <c r="IP23" s="187"/>
      <c r="IQ23" s="187"/>
      <c r="IR23" s="187"/>
      <c r="IS23" s="188"/>
      <c r="IT23" s="187"/>
      <c r="IU23" s="187"/>
      <c r="IV23" s="187"/>
    </row>
    <row r="24" spans="1:256" s="189" customFormat="1" ht="18">
      <c r="A24" s="266" t="s">
        <v>238</v>
      </c>
      <c r="B24" s="267"/>
      <c r="C24" s="158" t="s">
        <v>152</v>
      </c>
      <c r="D24" s="154"/>
      <c r="E24" s="154"/>
      <c r="F24" s="154">
        <v>2.73</v>
      </c>
      <c r="G24" s="154">
        <v>0</v>
      </c>
      <c r="H24" s="154">
        <v>1</v>
      </c>
      <c r="I24" s="154">
        <f t="shared" si="0"/>
        <v>2.73</v>
      </c>
      <c r="J24" s="152"/>
      <c r="K24" s="187"/>
      <c r="L24" s="187"/>
      <c r="M24" s="187"/>
      <c r="N24" s="187"/>
      <c r="O24" s="188"/>
      <c r="P24" s="187"/>
      <c r="Q24" s="187"/>
      <c r="R24" s="187"/>
      <c r="S24" s="187"/>
      <c r="T24" s="187"/>
      <c r="U24" s="187"/>
      <c r="V24" s="188"/>
      <c r="W24" s="187"/>
      <c r="X24" s="187"/>
      <c r="Y24" s="187"/>
      <c r="Z24" s="187"/>
      <c r="AA24" s="187"/>
      <c r="AB24" s="187"/>
      <c r="AC24" s="188"/>
      <c r="AD24" s="187"/>
      <c r="AE24" s="187"/>
      <c r="AF24" s="187"/>
      <c r="AG24" s="187"/>
      <c r="AH24" s="187"/>
      <c r="AI24" s="187"/>
      <c r="AJ24" s="188"/>
      <c r="AK24" s="187"/>
      <c r="AL24" s="187"/>
      <c r="AM24" s="187"/>
      <c r="AN24" s="187"/>
      <c r="AO24" s="187"/>
      <c r="AP24" s="187"/>
      <c r="AQ24" s="188"/>
      <c r="AR24" s="187"/>
      <c r="AS24" s="187"/>
      <c r="AT24" s="187"/>
      <c r="AU24" s="187"/>
      <c r="AV24" s="187"/>
      <c r="AW24" s="187"/>
      <c r="AX24" s="188"/>
      <c r="AY24" s="187"/>
      <c r="AZ24" s="187"/>
      <c r="BA24" s="187"/>
      <c r="BB24" s="187"/>
      <c r="BC24" s="187"/>
      <c r="BD24" s="187"/>
      <c r="BE24" s="188"/>
      <c r="BF24" s="187"/>
      <c r="BG24" s="187"/>
      <c r="BH24" s="187"/>
      <c r="BI24" s="187"/>
      <c r="BJ24" s="187"/>
      <c r="BK24" s="187"/>
      <c r="BL24" s="188"/>
      <c r="BM24" s="187"/>
      <c r="BN24" s="187"/>
      <c r="BO24" s="187"/>
      <c r="BP24" s="187"/>
      <c r="BQ24" s="187"/>
      <c r="BR24" s="187"/>
      <c r="BS24" s="188"/>
      <c r="BT24" s="187"/>
      <c r="BU24" s="187"/>
      <c r="BV24" s="187"/>
      <c r="BW24" s="187"/>
      <c r="BX24" s="187"/>
      <c r="BY24" s="187"/>
      <c r="BZ24" s="188"/>
      <c r="CA24" s="187"/>
      <c r="CB24" s="187"/>
      <c r="CC24" s="187"/>
      <c r="CD24" s="187"/>
      <c r="CE24" s="187"/>
      <c r="CF24" s="187"/>
      <c r="CG24" s="188"/>
      <c r="CH24" s="187"/>
      <c r="CI24" s="187"/>
      <c r="CJ24" s="187"/>
      <c r="CK24" s="187"/>
      <c r="CL24" s="187"/>
      <c r="CM24" s="187"/>
      <c r="CN24" s="188"/>
      <c r="CO24" s="187"/>
      <c r="CP24" s="187"/>
      <c r="CQ24" s="187"/>
      <c r="CR24" s="187"/>
      <c r="CS24" s="187"/>
      <c r="CT24" s="187"/>
      <c r="CU24" s="188"/>
      <c r="CV24" s="187"/>
      <c r="CW24" s="187"/>
      <c r="CX24" s="187"/>
      <c r="CY24" s="187"/>
      <c r="CZ24" s="187"/>
      <c r="DA24" s="187"/>
      <c r="DB24" s="188"/>
      <c r="DC24" s="187"/>
      <c r="DD24" s="187"/>
      <c r="DE24" s="187"/>
      <c r="DF24" s="187"/>
      <c r="DG24" s="187"/>
      <c r="DH24" s="187"/>
      <c r="DI24" s="188"/>
      <c r="DJ24" s="187"/>
      <c r="DK24" s="187"/>
      <c r="DL24" s="187"/>
      <c r="DM24" s="187"/>
      <c r="DN24" s="187"/>
      <c r="DO24" s="187"/>
      <c r="DP24" s="188"/>
      <c r="DQ24" s="187"/>
      <c r="DR24" s="187"/>
      <c r="DS24" s="187"/>
      <c r="DT24" s="187"/>
      <c r="DU24" s="187"/>
      <c r="DV24" s="187"/>
      <c r="DW24" s="188"/>
      <c r="DX24" s="187"/>
      <c r="DY24" s="187"/>
      <c r="DZ24" s="187"/>
      <c r="EA24" s="187"/>
      <c r="EB24" s="187"/>
      <c r="EC24" s="187"/>
      <c r="ED24" s="188"/>
      <c r="EE24" s="187"/>
      <c r="EF24" s="187"/>
      <c r="EG24" s="187"/>
      <c r="EH24" s="187"/>
      <c r="EI24" s="187"/>
      <c r="EJ24" s="187"/>
      <c r="EK24" s="188"/>
      <c r="EL24" s="187"/>
      <c r="EM24" s="187"/>
      <c r="EN24" s="187"/>
      <c r="EO24" s="187"/>
      <c r="EP24" s="187"/>
      <c r="EQ24" s="187"/>
      <c r="ER24" s="188"/>
      <c r="ES24" s="187"/>
      <c r="ET24" s="187"/>
      <c r="EU24" s="187"/>
      <c r="EV24" s="187"/>
      <c r="EW24" s="187"/>
      <c r="EX24" s="187"/>
      <c r="EY24" s="188"/>
      <c r="EZ24" s="187"/>
      <c r="FA24" s="187"/>
      <c r="FB24" s="187"/>
      <c r="FC24" s="187"/>
      <c r="FD24" s="187"/>
      <c r="FE24" s="187"/>
      <c r="FF24" s="188"/>
      <c r="FG24" s="187"/>
      <c r="FH24" s="187"/>
      <c r="FI24" s="187"/>
      <c r="FJ24" s="187"/>
      <c r="FK24" s="187"/>
      <c r="FL24" s="187"/>
      <c r="FM24" s="188"/>
      <c r="FN24" s="187"/>
      <c r="FO24" s="187"/>
      <c r="FP24" s="187"/>
      <c r="FQ24" s="187"/>
      <c r="FR24" s="187"/>
      <c r="FS24" s="187"/>
      <c r="FT24" s="188"/>
      <c r="FU24" s="187"/>
      <c r="FV24" s="187"/>
      <c r="FW24" s="187"/>
      <c r="FX24" s="187"/>
      <c r="FY24" s="187"/>
      <c r="FZ24" s="187"/>
      <c r="GA24" s="188"/>
      <c r="GB24" s="187"/>
      <c r="GC24" s="187"/>
      <c r="GD24" s="187"/>
      <c r="GE24" s="187"/>
      <c r="GF24" s="187"/>
      <c r="GG24" s="187"/>
      <c r="GH24" s="188"/>
      <c r="GI24" s="187"/>
      <c r="GJ24" s="187"/>
      <c r="GK24" s="187"/>
      <c r="GL24" s="187"/>
      <c r="GM24" s="187"/>
      <c r="GN24" s="187"/>
      <c r="GO24" s="188"/>
      <c r="GP24" s="187"/>
      <c r="GQ24" s="187"/>
      <c r="GR24" s="187"/>
      <c r="GS24" s="187"/>
      <c r="GT24" s="187"/>
      <c r="GU24" s="187"/>
      <c r="GV24" s="188"/>
      <c r="GW24" s="187"/>
      <c r="GX24" s="187"/>
      <c r="GY24" s="187"/>
      <c r="GZ24" s="187"/>
      <c r="HA24" s="187"/>
      <c r="HB24" s="187"/>
      <c r="HC24" s="188"/>
      <c r="HD24" s="187"/>
      <c r="HE24" s="187"/>
      <c r="HF24" s="187"/>
      <c r="HG24" s="187"/>
      <c r="HH24" s="187"/>
      <c r="HI24" s="187"/>
      <c r="HJ24" s="188"/>
      <c r="HK24" s="187"/>
      <c r="HL24" s="187"/>
      <c r="HM24" s="187"/>
      <c r="HN24" s="187"/>
      <c r="HO24" s="187"/>
      <c r="HP24" s="187"/>
      <c r="HQ24" s="188"/>
      <c r="HR24" s="187"/>
      <c r="HS24" s="187"/>
      <c r="HT24" s="187"/>
      <c r="HU24" s="187"/>
      <c r="HV24" s="187"/>
      <c r="HW24" s="187"/>
      <c r="HX24" s="188"/>
      <c r="HY24" s="187"/>
      <c r="HZ24" s="187"/>
      <c r="IA24" s="187"/>
      <c r="IB24" s="187"/>
      <c r="IC24" s="187"/>
      <c r="ID24" s="187"/>
      <c r="IE24" s="188"/>
      <c r="IF24" s="187"/>
      <c r="IG24" s="187"/>
      <c r="IH24" s="187"/>
      <c r="II24" s="187"/>
      <c r="IJ24" s="187"/>
      <c r="IK24" s="187"/>
      <c r="IL24" s="188"/>
      <c r="IM24" s="187"/>
      <c r="IN24" s="187"/>
      <c r="IO24" s="187"/>
      <c r="IP24" s="187"/>
      <c r="IQ24" s="187"/>
      <c r="IR24" s="187"/>
      <c r="IS24" s="188"/>
      <c r="IT24" s="187"/>
      <c r="IU24" s="187"/>
      <c r="IV24" s="187"/>
    </row>
    <row r="25" spans="1:256" s="189" customFormat="1" ht="18">
      <c r="A25" s="266" t="s">
        <v>269</v>
      </c>
      <c r="B25" s="267"/>
      <c r="C25" s="158" t="s">
        <v>152</v>
      </c>
      <c r="D25" s="154"/>
      <c r="E25" s="154"/>
      <c r="F25" s="154">
        <v>11.98</v>
      </c>
      <c r="G25" s="154">
        <v>0</v>
      </c>
      <c r="H25" s="154">
        <v>1</v>
      </c>
      <c r="I25" s="154">
        <f t="shared" si="0"/>
        <v>11.98</v>
      </c>
      <c r="J25" s="152"/>
      <c r="K25" s="187"/>
      <c r="L25" s="187"/>
      <c r="M25" s="187"/>
      <c r="N25" s="187"/>
      <c r="O25" s="188"/>
      <c r="P25" s="187"/>
      <c r="Q25" s="187"/>
      <c r="R25" s="187"/>
      <c r="S25" s="187"/>
      <c r="T25" s="187"/>
      <c r="U25" s="187"/>
      <c r="V25" s="188"/>
      <c r="W25" s="187"/>
      <c r="X25" s="187"/>
      <c r="Y25" s="187"/>
      <c r="Z25" s="187"/>
      <c r="AA25" s="187"/>
      <c r="AB25" s="187"/>
      <c r="AC25" s="188"/>
      <c r="AD25" s="187"/>
      <c r="AE25" s="187"/>
      <c r="AF25" s="187"/>
      <c r="AG25" s="187"/>
      <c r="AH25" s="187"/>
      <c r="AI25" s="187"/>
      <c r="AJ25" s="188"/>
      <c r="AK25" s="187"/>
      <c r="AL25" s="187"/>
      <c r="AM25" s="187"/>
      <c r="AN25" s="187"/>
      <c r="AO25" s="187"/>
      <c r="AP25" s="187"/>
      <c r="AQ25" s="188"/>
      <c r="AR25" s="187"/>
      <c r="AS25" s="187"/>
      <c r="AT25" s="187"/>
      <c r="AU25" s="187"/>
      <c r="AV25" s="187"/>
      <c r="AW25" s="187"/>
      <c r="AX25" s="188"/>
      <c r="AY25" s="187"/>
      <c r="AZ25" s="187"/>
      <c r="BA25" s="187"/>
      <c r="BB25" s="187"/>
      <c r="BC25" s="187"/>
      <c r="BD25" s="187"/>
      <c r="BE25" s="188"/>
      <c r="BF25" s="187"/>
      <c r="BG25" s="187"/>
      <c r="BH25" s="187"/>
      <c r="BI25" s="187"/>
      <c r="BJ25" s="187"/>
      <c r="BK25" s="187"/>
      <c r="BL25" s="188"/>
      <c r="BM25" s="187"/>
      <c r="BN25" s="187"/>
      <c r="BO25" s="187"/>
      <c r="BP25" s="187"/>
      <c r="BQ25" s="187"/>
      <c r="BR25" s="187"/>
      <c r="BS25" s="188"/>
      <c r="BT25" s="187"/>
      <c r="BU25" s="187"/>
      <c r="BV25" s="187"/>
      <c r="BW25" s="187"/>
      <c r="BX25" s="187"/>
      <c r="BY25" s="187"/>
      <c r="BZ25" s="188"/>
      <c r="CA25" s="187"/>
      <c r="CB25" s="187"/>
      <c r="CC25" s="187"/>
      <c r="CD25" s="187"/>
      <c r="CE25" s="187"/>
      <c r="CF25" s="187"/>
      <c r="CG25" s="188"/>
      <c r="CH25" s="187"/>
      <c r="CI25" s="187"/>
      <c r="CJ25" s="187"/>
      <c r="CK25" s="187"/>
      <c r="CL25" s="187"/>
      <c r="CM25" s="187"/>
      <c r="CN25" s="188"/>
      <c r="CO25" s="187"/>
      <c r="CP25" s="187"/>
      <c r="CQ25" s="187"/>
      <c r="CR25" s="187"/>
      <c r="CS25" s="187"/>
      <c r="CT25" s="187"/>
      <c r="CU25" s="188"/>
      <c r="CV25" s="187"/>
      <c r="CW25" s="187"/>
      <c r="CX25" s="187"/>
      <c r="CY25" s="187"/>
      <c r="CZ25" s="187"/>
      <c r="DA25" s="187"/>
      <c r="DB25" s="188"/>
      <c r="DC25" s="187"/>
      <c r="DD25" s="187"/>
      <c r="DE25" s="187"/>
      <c r="DF25" s="187"/>
      <c r="DG25" s="187"/>
      <c r="DH25" s="187"/>
      <c r="DI25" s="188"/>
      <c r="DJ25" s="187"/>
      <c r="DK25" s="187"/>
      <c r="DL25" s="187"/>
      <c r="DM25" s="187"/>
      <c r="DN25" s="187"/>
      <c r="DO25" s="187"/>
      <c r="DP25" s="188"/>
      <c r="DQ25" s="187"/>
      <c r="DR25" s="187"/>
      <c r="DS25" s="187"/>
      <c r="DT25" s="187"/>
      <c r="DU25" s="187"/>
      <c r="DV25" s="187"/>
      <c r="DW25" s="188"/>
      <c r="DX25" s="187"/>
      <c r="DY25" s="187"/>
      <c r="DZ25" s="187"/>
      <c r="EA25" s="187"/>
      <c r="EB25" s="187"/>
      <c r="EC25" s="187"/>
      <c r="ED25" s="188"/>
      <c r="EE25" s="187"/>
      <c r="EF25" s="187"/>
      <c r="EG25" s="187"/>
      <c r="EH25" s="187"/>
      <c r="EI25" s="187"/>
      <c r="EJ25" s="187"/>
      <c r="EK25" s="188"/>
      <c r="EL25" s="187"/>
      <c r="EM25" s="187"/>
      <c r="EN25" s="187"/>
      <c r="EO25" s="187"/>
      <c r="EP25" s="187"/>
      <c r="EQ25" s="187"/>
      <c r="ER25" s="188"/>
      <c r="ES25" s="187"/>
      <c r="ET25" s="187"/>
      <c r="EU25" s="187"/>
      <c r="EV25" s="187"/>
      <c r="EW25" s="187"/>
      <c r="EX25" s="187"/>
      <c r="EY25" s="188"/>
      <c r="EZ25" s="187"/>
      <c r="FA25" s="187"/>
      <c r="FB25" s="187"/>
      <c r="FC25" s="187"/>
      <c r="FD25" s="187"/>
      <c r="FE25" s="187"/>
      <c r="FF25" s="188"/>
      <c r="FG25" s="187"/>
      <c r="FH25" s="187"/>
      <c r="FI25" s="187"/>
      <c r="FJ25" s="187"/>
      <c r="FK25" s="187"/>
      <c r="FL25" s="187"/>
      <c r="FM25" s="188"/>
      <c r="FN25" s="187"/>
      <c r="FO25" s="187"/>
      <c r="FP25" s="187"/>
      <c r="FQ25" s="187"/>
      <c r="FR25" s="187"/>
      <c r="FS25" s="187"/>
      <c r="FT25" s="188"/>
      <c r="FU25" s="187"/>
      <c r="FV25" s="187"/>
      <c r="FW25" s="187"/>
      <c r="FX25" s="187"/>
      <c r="FY25" s="187"/>
      <c r="FZ25" s="187"/>
      <c r="GA25" s="188"/>
      <c r="GB25" s="187"/>
      <c r="GC25" s="187"/>
      <c r="GD25" s="187"/>
      <c r="GE25" s="187"/>
      <c r="GF25" s="187"/>
      <c r="GG25" s="187"/>
      <c r="GH25" s="188"/>
      <c r="GI25" s="187"/>
      <c r="GJ25" s="187"/>
      <c r="GK25" s="187"/>
      <c r="GL25" s="187"/>
      <c r="GM25" s="187"/>
      <c r="GN25" s="187"/>
      <c r="GO25" s="188"/>
      <c r="GP25" s="187"/>
      <c r="GQ25" s="187"/>
      <c r="GR25" s="187"/>
      <c r="GS25" s="187"/>
      <c r="GT25" s="187"/>
      <c r="GU25" s="187"/>
      <c r="GV25" s="188"/>
      <c r="GW25" s="187"/>
      <c r="GX25" s="187"/>
      <c r="GY25" s="187"/>
      <c r="GZ25" s="187"/>
      <c r="HA25" s="187"/>
      <c r="HB25" s="187"/>
      <c r="HC25" s="188"/>
      <c r="HD25" s="187"/>
      <c r="HE25" s="187"/>
      <c r="HF25" s="187"/>
      <c r="HG25" s="187"/>
      <c r="HH25" s="187"/>
      <c r="HI25" s="187"/>
      <c r="HJ25" s="188"/>
      <c r="HK25" s="187"/>
      <c r="HL25" s="187"/>
      <c r="HM25" s="187"/>
      <c r="HN25" s="187"/>
      <c r="HO25" s="187"/>
      <c r="HP25" s="187"/>
      <c r="HQ25" s="188"/>
      <c r="HR25" s="187"/>
      <c r="HS25" s="187"/>
      <c r="HT25" s="187"/>
      <c r="HU25" s="187"/>
      <c r="HV25" s="187"/>
      <c r="HW25" s="187"/>
      <c r="HX25" s="188"/>
      <c r="HY25" s="187"/>
      <c r="HZ25" s="187"/>
      <c r="IA25" s="187"/>
      <c r="IB25" s="187"/>
      <c r="IC25" s="187"/>
      <c r="ID25" s="187"/>
      <c r="IE25" s="188"/>
      <c r="IF25" s="187"/>
      <c r="IG25" s="187"/>
      <c r="IH25" s="187"/>
      <c r="II25" s="187"/>
      <c r="IJ25" s="187"/>
      <c r="IK25" s="187"/>
      <c r="IL25" s="188"/>
      <c r="IM25" s="187"/>
      <c r="IN25" s="187"/>
      <c r="IO25" s="187"/>
      <c r="IP25" s="187"/>
      <c r="IQ25" s="187"/>
      <c r="IR25" s="187"/>
      <c r="IS25" s="188"/>
      <c r="IT25" s="187"/>
      <c r="IU25" s="187"/>
      <c r="IV25" s="187"/>
    </row>
    <row r="26" spans="1:256" s="189" customFormat="1" ht="18">
      <c r="A26" s="266" t="s">
        <v>270</v>
      </c>
      <c r="B26" s="267"/>
      <c r="C26" s="158" t="s">
        <v>152</v>
      </c>
      <c r="D26" s="154"/>
      <c r="E26" s="154"/>
      <c r="F26" s="154">
        <v>12.14</v>
      </c>
      <c r="G26" s="154">
        <v>0</v>
      </c>
      <c r="H26" s="154">
        <v>1</v>
      </c>
      <c r="I26" s="154">
        <f t="shared" si="0"/>
        <v>12.14</v>
      </c>
      <c r="J26" s="152"/>
      <c r="K26" s="187"/>
      <c r="L26" s="187"/>
      <c r="M26" s="187"/>
      <c r="N26" s="187"/>
      <c r="O26" s="188"/>
      <c r="P26" s="187"/>
      <c r="Q26" s="187"/>
      <c r="R26" s="187"/>
      <c r="S26" s="187"/>
      <c r="T26" s="187"/>
      <c r="U26" s="187"/>
      <c r="V26" s="188"/>
      <c r="W26" s="187"/>
      <c r="X26" s="187"/>
      <c r="Y26" s="187"/>
      <c r="Z26" s="187"/>
      <c r="AA26" s="187"/>
      <c r="AB26" s="187"/>
      <c r="AC26" s="188"/>
      <c r="AD26" s="187"/>
      <c r="AE26" s="187"/>
      <c r="AF26" s="187"/>
      <c r="AG26" s="187"/>
      <c r="AH26" s="187"/>
      <c r="AI26" s="187"/>
      <c r="AJ26" s="188"/>
      <c r="AK26" s="187"/>
      <c r="AL26" s="187"/>
      <c r="AM26" s="187"/>
      <c r="AN26" s="187"/>
      <c r="AO26" s="187"/>
      <c r="AP26" s="187"/>
      <c r="AQ26" s="188"/>
      <c r="AR26" s="187"/>
      <c r="AS26" s="187"/>
      <c r="AT26" s="187"/>
      <c r="AU26" s="187"/>
      <c r="AV26" s="187"/>
      <c r="AW26" s="187"/>
      <c r="AX26" s="188"/>
      <c r="AY26" s="187"/>
      <c r="AZ26" s="187"/>
      <c r="BA26" s="187"/>
      <c r="BB26" s="187"/>
      <c r="BC26" s="187"/>
      <c r="BD26" s="187"/>
      <c r="BE26" s="188"/>
      <c r="BF26" s="187"/>
      <c r="BG26" s="187"/>
      <c r="BH26" s="187"/>
      <c r="BI26" s="187"/>
      <c r="BJ26" s="187"/>
      <c r="BK26" s="187"/>
      <c r="BL26" s="188"/>
      <c r="BM26" s="187"/>
      <c r="BN26" s="187"/>
      <c r="BO26" s="187"/>
      <c r="BP26" s="187"/>
      <c r="BQ26" s="187"/>
      <c r="BR26" s="187"/>
      <c r="BS26" s="188"/>
      <c r="BT26" s="187"/>
      <c r="BU26" s="187"/>
      <c r="BV26" s="187"/>
      <c r="BW26" s="187"/>
      <c r="BX26" s="187"/>
      <c r="BY26" s="187"/>
      <c r="BZ26" s="188"/>
      <c r="CA26" s="187"/>
      <c r="CB26" s="187"/>
      <c r="CC26" s="187"/>
      <c r="CD26" s="187"/>
      <c r="CE26" s="187"/>
      <c r="CF26" s="187"/>
      <c r="CG26" s="188"/>
      <c r="CH26" s="187"/>
      <c r="CI26" s="187"/>
      <c r="CJ26" s="187"/>
      <c r="CK26" s="187"/>
      <c r="CL26" s="187"/>
      <c r="CM26" s="187"/>
      <c r="CN26" s="188"/>
      <c r="CO26" s="187"/>
      <c r="CP26" s="187"/>
      <c r="CQ26" s="187"/>
      <c r="CR26" s="187"/>
      <c r="CS26" s="187"/>
      <c r="CT26" s="187"/>
      <c r="CU26" s="188"/>
      <c r="CV26" s="187"/>
      <c r="CW26" s="187"/>
      <c r="CX26" s="187"/>
      <c r="CY26" s="187"/>
      <c r="CZ26" s="187"/>
      <c r="DA26" s="187"/>
      <c r="DB26" s="188"/>
      <c r="DC26" s="187"/>
      <c r="DD26" s="187"/>
      <c r="DE26" s="187"/>
      <c r="DF26" s="187"/>
      <c r="DG26" s="187"/>
      <c r="DH26" s="187"/>
      <c r="DI26" s="188"/>
      <c r="DJ26" s="187"/>
      <c r="DK26" s="187"/>
      <c r="DL26" s="187"/>
      <c r="DM26" s="187"/>
      <c r="DN26" s="187"/>
      <c r="DO26" s="187"/>
      <c r="DP26" s="188"/>
      <c r="DQ26" s="187"/>
      <c r="DR26" s="187"/>
      <c r="DS26" s="187"/>
      <c r="DT26" s="187"/>
      <c r="DU26" s="187"/>
      <c r="DV26" s="187"/>
      <c r="DW26" s="188"/>
      <c r="DX26" s="187"/>
      <c r="DY26" s="187"/>
      <c r="DZ26" s="187"/>
      <c r="EA26" s="187"/>
      <c r="EB26" s="187"/>
      <c r="EC26" s="187"/>
      <c r="ED26" s="188"/>
      <c r="EE26" s="187"/>
      <c r="EF26" s="187"/>
      <c r="EG26" s="187"/>
      <c r="EH26" s="187"/>
      <c r="EI26" s="187"/>
      <c r="EJ26" s="187"/>
      <c r="EK26" s="188"/>
      <c r="EL26" s="187"/>
      <c r="EM26" s="187"/>
      <c r="EN26" s="187"/>
      <c r="EO26" s="187"/>
      <c r="EP26" s="187"/>
      <c r="EQ26" s="187"/>
      <c r="ER26" s="188"/>
      <c r="ES26" s="187"/>
      <c r="ET26" s="187"/>
      <c r="EU26" s="187"/>
      <c r="EV26" s="187"/>
      <c r="EW26" s="187"/>
      <c r="EX26" s="187"/>
      <c r="EY26" s="188"/>
      <c r="EZ26" s="187"/>
      <c r="FA26" s="187"/>
      <c r="FB26" s="187"/>
      <c r="FC26" s="187"/>
      <c r="FD26" s="187"/>
      <c r="FE26" s="187"/>
      <c r="FF26" s="188"/>
      <c r="FG26" s="187"/>
      <c r="FH26" s="187"/>
      <c r="FI26" s="187"/>
      <c r="FJ26" s="187"/>
      <c r="FK26" s="187"/>
      <c r="FL26" s="187"/>
      <c r="FM26" s="188"/>
      <c r="FN26" s="187"/>
      <c r="FO26" s="187"/>
      <c r="FP26" s="187"/>
      <c r="FQ26" s="187"/>
      <c r="FR26" s="187"/>
      <c r="FS26" s="187"/>
      <c r="FT26" s="188"/>
      <c r="FU26" s="187"/>
      <c r="FV26" s="187"/>
      <c r="FW26" s="187"/>
      <c r="FX26" s="187"/>
      <c r="FY26" s="187"/>
      <c r="FZ26" s="187"/>
      <c r="GA26" s="188"/>
      <c r="GB26" s="187"/>
      <c r="GC26" s="187"/>
      <c r="GD26" s="187"/>
      <c r="GE26" s="187"/>
      <c r="GF26" s="187"/>
      <c r="GG26" s="187"/>
      <c r="GH26" s="188"/>
      <c r="GI26" s="187"/>
      <c r="GJ26" s="187"/>
      <c r="GK26" s="187"/>
      <c r="GL26" s="187"/>
      <c r="GM26" s="187"/>
      <c r="GN26" s="187"/>
      <c r="GO26" s="188"/>
      <c r="GP26" s="187"/>
      <c r="GQ26" s="187"/>
      <c r="GR26" s="187"/>
      <c r="GS26" s="187"/>
      <c r="GT26" s="187"/>
      <c r="GU26" s="187"/>
      <c r="GV26" s="188"/>
      <c r="GW26" s="187"/>
      <c r="GX26" s="187"/>
      <c r="GY26" s="187"/>
      <c r="GZ26" s="187"/>
      <c r="HA26" s="187"/>
      <c r="HB26" s="187"/>
      <c r="HC26" s="188"/>
      <c r="HD26" s="187"/>
      <c r="HE26" s="187"/>
      <c r="HF26" s="187"/>
      <c r="HG26" s="187"/>
      <c r="HH26" s="187"/>
      <c r="HI26" s="187"/>
      <c r="HJ26" s="188"/>
      <c r="HK26" s="187"/>
      <c r="HL26" s="187"/>
      <c r="HM26" s="187"/>
      <c r="HN26" s="187"/>
      <c r="HO26" s="187"/>
      <c r="HP26" s="187"/>
      <c r="HQ26" s="188"/>
      <c r="HR26" s="187"/>
      <c r="HS26" s="187"/>
      <c r="HT26" s="187"/>
      <c r="HU26" s="187"/>
      <c r="HV26" s="187"/>
      <c r="HW26" s="187"/>
      <c r="HX26" s="188"/>
      <c r="HY26" s="187"/>
      <c r="HZ26" s="187"/>
      <c r="IA26" s="187"/>
      <c r="IB26" s="187"/>
      <c r="IC26" s="187"/>
      <c r="ID26" s="187"/>
      <c r="IE26" s="188"/>
      <c r="IF26" s="187"/>
      <c r="IG26" s="187"/>
      <c r="IH26" s="187"/>
      <c r="II26" s="187"/>
      <c r="IJ26" s="187"/>
      <c r="IK26" s="187"/>
      <c r="IL26" s="188"/>
      <c r="IM26" s="187"/>
      <c r="IN26" s="187"/>
      <c r="IO26" s="187"/>
      <c r="IP26" s="187"/>
      <c r="IQ26" s="187"/>
      <c r="IR26" s="187"/>
      <c r="IS26" s="188"/>
      <c r="IT26" s="187"/>
      <c r="IU26" s="187"/>
      <c r="IV26" s="187"/>
    </row>
    <row r="27" spans="1:256" s="189" customFormat="1" ht="18">
      <c r="A27" s="266" t="s">
        <v>271</v>
      </c>
      <c r="B27" s="267"/>
      <c r="C27" s="158" t="s">
        <v>152</v>
      </c>
      <c r="D27" s="154"/>
      <c r="E27" s="154"/>
      <c r="F27" s="154">
        <v>12.14</v>
      </c>
      <c r="G27" s="154">
        <v>0</v>
      </c>
      <c r="H27" s="154">
        <v>1</v>
      </c>
      <c r="I27" s="154">
        <f t="shared" si="0"/>
        <v>12.14</v>
      </c>
      <c r="J27" s="152"/>
      <c r="K27" s="187"/>
      <c r="L27" s="187"/>
      <c r="M27" s="187"/>
      <c r="N27" s="187"/>
      <c r="O27" s="188"/>
      <c r="P27" s="187"/>
      <c r="Q27" s="187"/>
      <c r="R27" s="187"/>
      <c r="S27" s="187"/>
      <c r="T27" s="187"/>
      <c r="U27" s="187"/>
      <c r="V27" s="188"/>
      <c r="W27" s="187"/>
      <c r="X27" s="187"/>
      <c r="Y27" s="187"/>
      <c r="Z27" s="187"/>
      <c r="AA27" s="187"/>
      <c r="AB27" s="187"/>
      <c r="AC27" s="188"/>
      <c r="AD27" s="187"/>
      <c r="AE27" s="187"/>
      <c r="AF27" s="187"/>
      <c r="AG27" s="187"/>
      <c r="AH27" s="187"/>
      <c r="AI27" s="187"/>
      <c r="AJ27" s="188"/>
      <c r="AK27" s="187"/>
      <c r="AL27" s="187"/>
      <c r="AM27" s="187"/>
      <c r="AN27" s="187"/>
      <c r="AO27" s="187"/>
      <c r="AP27" s="187"/>
      <c r="AQ27" s="188"/>
      <c r="AR27" s="187"/>
      <c r="AS27" s="187"/>
      <c r="AT27" s="187"/>
      <c r="AU27" s="187"/>
      <c r="AV27" s="187"/>
      <c r="AW27" s="187"/>
      <c r="AX27" s="188"/>
      <c r="AY27" s="187"/>
      <c r="AZ27" s="187"/>
      <c r="BA27" s="187"/>
      <c r="BB27" s="187"/>
      <c r="BC27" s="187"/>
      <c r="BD27" s="187"/>
      <c r="BE27" s="188"/>
      <c r="BF27" s="187"/>
      <c r="BG27" s="187"/>
      <c r="BH27" s="187"/>
      <c r="BI27" s="187"/>
      <c r="BJ27" s="187"/>
      <c r="BK27" s="187"/>
      <c r="BL27" s="188"/>
      <c r="BM27" s="187"/>
      <c r="BN27" s="187"/>
      <c r="BO27" s="187"/>
      <c r="BP27" s="187"/>
      <c r="BQ27" s="187"/>
      <c r="BR27" s="187"/>
      <c r="BS27" s="188"/>
      <c r="BT27" s="187"/>
      <c r="BU27" s="187"/>
      <c r="BV27" s="187"/>
      <c r="BW27" s="187"/>
      <c r="BX27" s="187"/>
      <c r="BY27" s="187"/>
      <c r="BZ27" s="188"/>
      <c r="CA27" s="187"/>
      <c r="CB27" s="187"/>
      <c r="CC27" s="187"/>
      <c r="CD27" s="187"/>
      <c r="CE27" s="187"/>
      <c r="CF27" s="187"/>
      <c r="CG27" s="188"/>
      <c r="CH27" s="187"/>
      <c r="CI27" s="187"/>
      <c r="CJ27" s="187"/>
      <c r="CK27" s="187"/>
      <c r="CL27" s="187"/>
      <c r="CM27" s="187"/>
      <c r="CN27" s="188"/>
      <c r="CO27" s="187"/>
      <c r="CP27" s="187"/>
      <c r="CQ27" s="187"/>
      <c r="CR27" s="187"/>
      <c r="CS27" s="187"/>
      <c r="CT27" s="187"/>
      <c r="CU27" s="188"/>
      <c r="CV27" s="187"/>
      <c r="CW27" s="187"/>
      <c r="CX27" s="187"/>
      <c r="CY27" s="187"/>
      <c r="CZ27" s="187"/>
      <c r="DA27" s="187"/>
      <c r="DB27" s="188"/>
      <c r="DC27" s="187"/>
      <c r="DD27" s="187"/>
      <c r="DE27" s="187"/>
      <c r="DF27" s="187"/>
      <c r="DG27" s="187"/>
      <c r="DH27" s="187"/>
      <c r="DI27" s="188"/>
      <c r="DJ27" s="187"/>
      <c r="DK27" s="187"/>
      <c r="DL27" s="187"/>
      <c r="DM27" s="187"/>
      <c r="DN27" s="187"/>
      <c r="DO27" s="187"/>
      <c r="DP27" s="188"/>
      <c r="DQ27" s="187"/>
      <c r="DR27" s="187"/>
      <c r="DS27" s="187"/>
      <c r="DT27" s="187"/>
      <c r="DU27" s="187"/>
      <c r="DV27" s="187"/>
      <c r="DW27" s="188"/>
      <c r="DX27" s="187"/>
      <c r="DY27" s="187"/>
      <c r="DZ27" s="187"/>
      <c r="EA27" s="187"/>
      <c r="EB27" s="187"/>
      <c r="EC27" s="187"/>
      <c r="ED27" s="188"/>
      <c r="EE27" s="187"/>
      <c r="EF27" s="187"/>
      <c r="EG27" s="187"/>
      <c r="EH27" s="187"/>
      <c r="EI27" s="187"/>
      <c r="EJ27" s="187"/>
      <c r="EK27" s="188"/>
      <c r="EL27" s="187"/>
      <c r="EM27" s="187"/>
      <c r="EN27" s="187"/>
      <c r="EO27" s="187"/>
      <c r="EP27" s="187"/>
      <c r="EQ27" s="187"/>
      <c r="ER27" s="188"/>
      <c r="ES27" s="187"/>
      <c r="ET27" s="187"/>
      <c r="EU27" s="187"/>
      <c r="EV27" s="187"/>
      <c r="EW27" s="187"/>
      <c r="EX27" s="187"/>
      <c r="EY27" s="188"/>
      <c r="EZ27" s="187"/>
      <c r="FA27" s="187"/>
      <c r="FB27" s="187"/>
      <c r="FC27" s="187"/>
      <c r="FD27" s="187"/>
      <c r="FE27" s="187"/>
      <c r="FF27" s="188"/>
      <c r="FG27" s="187"/>
      <c r="FH27" s="187"/>
      <c r="FI27" s="187"/>
      <c r="FJ27" s="187"/>
      <c r="FK27" s="187"/>
      <c r="FL27" s="187"/>
      <c r="FM27" s="188"/>
      <c r="FN27" s="187"/>
      <c r="FO27" s="187"/>
      <c r="FP27" s="187"/>
      <c r="FQ27" s="187"/>
      <c r="FR27" s="187"/>
      <c r="FS27" s="187"/>
      <c r="FT27" s="188"/>
      <c r="FU27" s="187"/>
      <c r="FV27" s="187"/>
      <c r="FW27" s="187"/>
      <c r="FX27" s="187"/>
      <c r="FY27" s="187"/>
      <c r="FZ27" s="187"/>
      <c r="GA27" s="188"/>
      <c r="GB27" s="187"/>
      <c r="GC27" s="187"/>
      <c r="GD27" s="187"/>
      <c r="GE27" s="187"/>
      <c r="GF27" s="187"/>
      <c r="GG27" s="187"/>
      <c r="GH27" s="188"/>
      <c r="GI27" s="187"/>
      <c r="GJ27" s="187"/>
      <c r="GK27" s="187"/>
      <c r="GL27" s="187"/>
      <c r="GM27" s="187"/>
      <c r="GN27" s="187"/>
      <c r="GO27" s="188"/>
      <c r="GP27" s="187"/>
      <c r="GQ27" s="187"/>
      <c r="GR27" s="187"/>
      <c r="GS27" s="187"/>
      <c r="GT27" s="187"/>
      <c r="GU27" s="187"/>
      <c r="GV27" s="188"/>
      <c r="GW27" s="187"/>
      <c r="GX27" s="187"/>
      <c r="GY27" s="187"/>
      <c r="GZ27" s="187"/>
      <c r="HA27" s="187"/>
      <c r="HB27" s="187"/>
      <c r="HC27" s="188"/>
      <c r="HD27" s="187"/>
      <c r="HE27" s="187"/>
      <c r="HF27" s="187"/>
      <c r="HG27" s="187"/>
      <c r="HH27" s="187"/>
      <c r="HI27" s="187"/>
      <c r="HJ27" s="188"/>
      <c r="HK27" s="187"/>
      <c r="HL27" s="187"/>
      <c r="HM27" s="187"/>
      <c r="HN27" s="187"/>
      <c r="HO27" s="187"/>
      <c r="HP27" s="187"/>
      <c r="HQ27" s="188"/>
      <c r="HR27" s="187"/>
      <c r="HS27" s="187"/>
      <c r="HT27" s="187"/>
      <c r="HU27" s="187"/>
      <c r="HV27" s="187"/>
      <c r="HW27" s="187"/>
      <c r="HX27" s="188"/>
      <c r="HY27" s="187"/>
      <c r="HZ27" s="187"/>
      <c r="IA27" s="187"/>
      <c r="IB27" s="187"/>
      <c r="IC27" s="187"/>
      <c r="ID27" s="187"/>
      <c r="IE27" s="188"/>
      <c r="IF27" s="187"/>
      <c r="IG27" s="187"/>
      <c r="IH27" s="187"/>
      <c r="II27" s="187"/>
      <c r="IJ27" s="187"/>
      <c r="IK27" s="187"/>
      <c r="IL27" s="188"/>
      <c r="IM27" s="187"/>
      <c r="IN27" s="187"/>
      <c r="IO27" s="187"/>
      <c r="IP27" s="187"/>
      <c r="IQ27" s="187"/>
      <c r="IR27" s="187"/>
      <c r="IS27" s="188"/>
      <c r="IT27" s="187"/>
      <c r="IU27" s="187"/>
      <c r="IV27" s="187"/>
    </row>
    <row r="28" spans="1:256" s="189" customFormat="1" ht="18">
      <c r="A28" s="266" t="s">
        <v>272</v>
      </c>
      <c r="B28" s="267"/>
      <c r="C28" s="158" t="s">
        <v>152</v>
      </c>
      <c r="D28" s="154"/>
      <c r="E28" s="154"/>
      <c r="F28" s="154">
        <v>11.74</v>
      </c>
      <c r="G28" s="154">
        <v>0</v>
      </c>
      <c r="H28" s="154">
        <v>1</v>
      </c>
      <c r="I28" s="154">
        <f t="shared" si="0"/>
        <v>11.74</v>
      </c>
      <c r="J28" s="152"/>
      <c r="K28" s="187"/>
      <c r="L28" s="187"/>
      <c r="M28" s="187"/>
      <c r="N28" s="187"/>
      <c r="O28" s="188"/>
      <c r="P28" s="187"/>
      <c r="Q28" s="187"/>
      <c r="R28" s="187"/>
      <c r="S28" s="187"/>
      <c r="T28" s="187"/>
      <c r="U28" s="187"/>
      <c r="V28" s="188"/>
      <c r="W28" s="187"/>
      <c r="X28" s="187"/>
      <c r="Y28" s="187"/>
      <c r="Z28" s="187"/>
      <c r="AA28" s="187"/>
      <c r="AB28" s="187"/>
      <c r="AC28" s="188"/>
      <c r="AD28" s="187"/>
      <c r="AE28" s="187"/>
      <c r="AF28" s="187"/>
      <c r="AG28" s="187"/>
      <c r="AH28" s="187"/>
      <c r="AI28" s="187"/>
      <c r="AJ28" s="188"/>
      <c r="AK28" s="187"/>
      <c r="AL28" s="187"/>
      <c r="AM28" s="187"/>
      <c r="AN28" s="187"/>
      <c r="AO28" s="187"/>
      <c r="AP28" s="187"/>
      <c r="AQ28" s="188"/>
      <c r="AR28" s="187"/>
      <c r="AS28" s="187"/>
      <c r="AT28" s="187"/>
      <c r="AU28" s="187"/>
      <c r="AV28" s="187"/>
      <c r="AW28" s="187"/>
      <c r="AX28" s="188"/>
      <c r="AY28" s="187"/>
      <c r="AZ28" s="187"/>
      <c r="BA28" s="187"/>
      <c r="BB28" s="187"/>
      <c r="BC28" s="187"/>
      <c r="BD28" s="187"/>
      <c r="BE28" s="188"/>
      <c r="BF28" s="187"/>
      <c r="BG28" s="187"/>
      <c r="BH28" s="187"/>
      <c r="BI28" s="187"/>
      <c r="BJ28" s="187"/>
      <c r="BK28" s="187"/>
      <c r="BL28" s="188"/>
      <c r="BM28" s="187"/>
      <c r="BN28" s="187"/>
      <c r="BO28" s="187"/>
      <c r="BP28" s="187"/>
      <c r="BQ28" s="187"/>
      <c r="BR28" s="187"/>
      <c r="BS28" s="188"/>
      <c r="BT28" s="187"/>
      <c r="BU28" s="187"/>
      <c r="BV28" s="187"/>
      <c r="BW28" s="187"/>
      <c r="BX28" s="187"/>
      <c r="BY28" s="187"/>
      <c r="BZ28" s="188"/>
      <c r="CA28" s="187"/>
      <c r="CB28" s="187"/>
      <c r="CC28" s="187"/>
      <c r="CD28" s="187"/>
      <c r="CE28" s="187"/>
      <c r="CF28" s="187"/>
      <c r="CG28" s="188"/>
      <c r="CH28" s="187"/>
      <c r="CI28" s="187"/>
      <c r="CJ28" s="187"/>
      <c r="CK28" s="187"/>
      <c r="CL28" s="187"/>
      <c r="CM28" s="187"/>
      <c r="CN28" s="188"/>
      <c r="CO28" s="187"/>
      <c r="CP28" s="187"/>
      <c r="CQ28" s="187"/>
      <c r="CR28" s="187"/>
      <c r="CS28" s="187"/>
      <c r="CT28" s="187"/>
      <c r="CU28" s="188"/>
      <c r="CV28" s="187"/>
      <c r="CW28" s="187"/>
      <c r="CX28" s="187"/>
      <c r="CY28" s="187"/>
      <c r="CZ28" s="187"/>
      <c r="DA28" s="187"/>
      <c r="DB28" s="188"/>
      <c r="DC28" s="187"/>
      <c r="DD28" s="187"/>
      <c r="DE28" s="187"/>
      <c r="DF28" s="187"/>
      <c r="DG28" s="187"/>
      <c r="DH28" s="187"/>
      <c r="DI28" s="188"/>
      <c r="DJ28" s="187"/>
      <c r="DK28" s="187"/>
      <c r="DL28" s="187"/>
      <c r="DM28" s="187"/>
      <c r="DN28" s="187"/>
      <c r="DO28" s="187"/>
      <c r="DP28" s="188"/>
      <c r="DQ28" s="187"/>
      <c r="DR28" s="187"/>
      <c r="DS28" s="187"/>
      <c r="DT28" s="187"/>
      <c r="DU28" s="187"/>
      <c r="DV28" s="187"/>
      <c r="DW28" s="188"/>
      <c r="DX28" s="187"/>
      <c r="DY28" s="187"/>
      <c r="DZ28" s="187"/>
      <c r="EA28" s="187"/>
      <c r="EB28" s="187"/>
      <c r="EC28" s="187"/>
      <c r="ED28" s="188"/>
      <c r="EE28" s="187"/>
      <c r="EF28" s="187"/>
      <c r="EG28" s="187"/>
      <c r="EH28" s="187"/>
      <c r="EI28" s="187"/>
      <c r="EJ28" s="187"/>
      <c r="EK28" s="188"/>
      <c r="EL28" s="187"/>
      <c r="EM28" s="187"/>
      <c r="EN28" s="187"/>
      <c r="EO28" s="187"/>
      <c r="EP28" s="187"/>
      <c r="EQ28" s="187"/>
      <c r="ER28" s="188"/>
      <c r="ES28" s="187"/>
      <c r="ET28" s="187"/>
      <c r="EU28" s="187"/>
      <c r="EV28" s="187"/>
      <c r="EW28" s="187"/>
      <c r="EX28" s="187"/>
      <c r="EY28" s="188"/>
      <c r="EZ28" s="187"/>
      <c r="FA28" s="187"/>
      <c r="FB28" s="187"/>
      <c r="FC28" s="187"/>
      <c r="FD28" s="187"/>
      <c r="FE28" s="187"/>
      <c r="FF28" s="188"/>
      <c r="FG28" s="187"/>
      <c r="FH28" s="187"/>
      <c r="FI28" s="187"/>
      <c r="FJ28" s="187"/>
      <c r="FK28" s="187"/>
      <c r="FL28" s="187"/>
      <c r="FM28" s="188"/>
      <c r="FN28" s="187"/>
      <c r="FO28" s="187"/>
      <c r="FP28" s="187"/>
      <c r="FQ28" s="187"/>
      <c r="FR28" s="187"/>
      <c r="FS28" s="187"/>
      <c r="FT28" s="188"/>
      <c r="FU28" s="187"/>
      <c r="FV28" s="187"/>
      <c r="FW28" s="187"/>
      <c r="FX28" s="187"/>
      <c r="FY28" s="187"/>
      <c r="FZ28" s="187"/>
      <c r="GA28" s="188"/>
      <c r="GB28" s="187"/>
      <c r="GC28" s="187"/>
      <c r="GD28" s="187"/>
      <c r="GE28" s="187"/>
      <c r="GF28" s="187"/>
      <c r="GG28" s="187"/>
      <c r="GH28" s="188"/>
      <c r="GI28" s="187"/>
      <c r="GJ28" s="187"/>
      <c r="GK28" s="187"/>
      <c r="GL28" s="187"/>
      <c r="GM28" s="187"/>
      <c r="GN28" s="187"/>
      <c r="GO28" s="188"/>
      <c r="GP28" s="187"/>
      <c r="GQ28" s="187"/>
      <c r="GR28" s="187"/>
      <c r="GS28" s="187"/>
      <c r="GT28" s="187"/>
      <c r="GU28" s="187"/>
      <c r="GV28" s="188"/>
      <c r="GW28" s="187"/>
      <c r="GX28" s="187"/>
      <c r="GY28" s="187"/>
      <c r="GZ28" s="187"/>
      <c r="HA28" s="187"/>
      <c r="HB28" s="187"/>
      <c r="HC28" s="188"/>
      <c r="HD28" s="187"/>
      <c r="HE28" s="187"/>
      <c r="HF28" s="187"/>
      <c r="HG28" s="187"/>
      <c r="HH28" s="187"/>
      <c r="HI28" s="187"/>
      <c r="HJ28" s="188"/>
      <c r="HK28" s="187"/>
      <c r="HL28" s="187"/>
      <c r="HM28" s="187"/>
      <c r="HN28" s="187"/>
      <c r="HO28" s="187"/>
      <c r="HP28" s="187"/>
      <c r="HQ28" s="188"/>
      <c r="HR28" s="187"/>
      <c r="HS28" s="187"/>
      <c r="HT28" s="187"/>
      <c r="HU28" s="187"/>
      <c r="HV28" s="187"/>
      <c r="HW28" s="187"/>
      <c r="HX28" s="188"/>
      <c r="HY28" s="187"/>
      <c r="HZ28" s="187"/>
      <c r="IA28" s="187"/>
      <c r="IB28" s="187"/>
      <c r="IC28" s="187"/>
      <c r="ID28" s="187"/>
      <c r="IE28" s="188"/>
      <c r="IF28" s="187"/>
      <c r="IG28" s="187"/>
      <c r="IH28" s="187"/>
      <c r="II28" s="187"/>
      <c r="IJ28" s="187"/>
      <c r="IK28" s="187"/>
      <c r="IL28" s="188"/>
      <c r="IM28" s="187"/>
      <c r="IN28" s="187"/>
      <c r="IO28" s="187"/>
      <c r="IP28" s="187"/>
      <c r="IQ28" s="187"/>
      <c r="IR28" s="187"/>
      <c r="IS28" s="188"/>
      <c r="IT28" s="187"/>
      <c r="IU28" s="187"/>
      <c r="IV28" s="187"/>
    </row>
    <row r="29" spans="1:256" s="189" customFormat="1" ht="18">
      <c r="A29" s="266" t="s">
        <v>273</v>
      </c>
      <c r="B29" s="267"/>
      <c r="C29" s="158" t="s">
        <v>152</v>
      </c>
      <c r="D29" s="154"/>
      <c r="E29" s="154"/>
      <c r="F29" s="154">
        <v>12.49</v>
      </c>
      <c r="G29" s="154">
        <v>0</v>
      </c>
      <c r="H29" s="154">
        <v>1</v>
      </c>
      <c r="I29" s="154">
        <f t="shared" si="0"/>
        <v>12.49</v>
      </c>
      <c r="J29" s="152"/>
      <c r="K29" s="187"/>
      <c r="L29" s="187"/>
      <c r="M29" s="187"/>
      <c r="N29" s="187"/>
      <c r="O29" s="188"/>
      <c r="P29" s="187"/>
      <c r="Q29" s="187"/>
      <c r="R29" s="187"/>
      <c r="S29" s="187"/>
      <c r="T29" s="187"/>
      <c r="U29" s="187"/>
      <c r="V29" s="188"/>
      <c r="W29" s="187"/>
      <c r="X29" s="187"/>
      <c r="Y29" s="187"/>
      <c r="Z29" s="187"/>
      <c r="AA29" s="187"/>
      <c r="AB29" s="187"/>
      <c r="AC29" s="188"/>
      <c r="AD29" s="187"/>
      <c r="AE29" s="187"/>
      <c r="AF29" s="187"/>
      <c r="AG29" s="187"/>
      <c r="AH29" s="187"/>
      <c r="AI29" s="187"/>
      <c r="AJ29" s="188"/>
      <c r="AK29" s="187"/>
      <c r="AL29" s="187"/>
      <c r="AM29" s="187"/>
      <c r="AN29" s="187"/>
      <c r="AO29" s="187"/>
      <c r="AP29" s="187"/>
      <c r="AQ29" s="188"/>
      <c r="AR29" s="187"/>
      <c r="AS29" s="187"/>
      <c r="AT29" s="187"/>
      <c r="AU29" s="187"/>
      <c r="AV29" s="187"/>
      <c r="AW29" s="187"/>
      <c r="AX29" s="188"/>
      <c r="AY29" s="187"/>
      <c r="AZ29" s="187"/>
      <c r="BA29" s="187"/>
      <c r="BB29" s="187"/>
      <c r="BC29" s="187"/>
      <c r="BD29" s="187"/>
      <c r="BE29" s="188"/>
      <c r="BF29" s="187"/>
      <c r="BG29" s="187"/>
      <c r="BH29" s="187"/>
      <c r="BI29" s="187"/>
      <c r="BJ29" s="187"/>
      <c r="BK29" s="187"/>
      <c r="BL29" s="188"/>
      <c r="BM29" s="187"/>
      <c r="BN29" s="187"/>
      <c r="BO29" s="187"/>
      <c r="BP29" s="187"/>
      <c r="BQ29" s="187"/>
      <c r="BR29" s="187"/>
      <c r="BS29" s="188"/>
      <c r="BT29" s="187"/>
      <c r="BU29" s="187"/>
      <c r="BV29" s="187"/>
      <c r="BW29" s="187"/>
      <c r="BX29" s="187"/>
      <c r="BY29" s="187"/>
      <c r="BZ29" s="188"/>
      <c r="CA29" s="187"/>
      <c r="CB29" s="187"/>
      <c r="CC29" s="187"/>
      <c r="CD29" s="187"/>
      <c r="CE29" s="187"/>
      <c r="CF29" s="187"/>
      <c r="CG29" s="188"/>
      <c r="CH29" s="187"/>
      <c r="CI29" s="187"/>
      <c r="CJ29" s="187"/>
      <c r="CK29" s="187"/>
      <c r="CL29" s="187"/>
      <c r="CM29" s="187"/>
      <c r="CN29" s="188"/>
      <c r="CO29" s="187"/>
      <c r="CP29" s="187"/>
      <c r="CQ29" s="187"/>
      <c r="CR29" s="187"/>
      <c r="CS29" s="187"/>
      <c r="CT29" s="187"/>
      <c r="CU29" s="188"/>
      <c r="CV29" s="187"/>
      <c r="CW29" s="187"/>
      <c r="CX29" s="187"/>
      <c r="CY29" s="187"/>
      <c r="CZ29" s="187"/>
      <c r="DA29" s="187"/>
      <c r="DB29" s="188"/>
      <c r="DC29" s="187"/>
      <c r="DD29" s="187"/>
      <c r="DE29" s="187"/>
      <c r="DF29" s="187"/>
      <c r="DG29" s="187"/>
      <c r="DH29" s="187"/>
      <c r="DI29" s="188"/>
      <c r="DJ29" s="187"/>
      <c r="DK29" s="187"/>
      <c r="DL29" s="187"/>
      <c r="DM29" s="187"/>
      <c r="DN29" s="187"/>
      <c r="DO29" s="187"/>
      <c r="DP29" s="188"/>
      <c r="DQ29" s="187"/>
      <c r="DR29" s="187"/>
      <c r="DS29" s="187"/>
      <c r="DT29" s="187"/>
      <c r="DU29" s="187"/>
      <c r="DV29" s="187"/>
      <c r="DW29" s="188"/>
      <c r="DX29" s="187"/>
      <c r="DY29" s="187"/>
      <c r="DZ29" s="187"/>
      <c r="EA29" s="187"/>
      <c r="EB29" s="187"/>
      <c r="EC29" s="187"/>
      <c r="ED29" s="188"/>
      <c r="EE29" s="187"/>
      <c r="EF29" s="187"/>
      <c r="EG29" s="187"/>
      <c r="EH29" s="187"/>
      <c r="EI29" s="187"/>
      <c r="EJ29" s="187"/>
      <c r="EK29" s="188"/>
      <c r="EL29" s="187"/>
      <c r="EM29" s="187"/>
      <c r="EN29" s="187"/>
      <c r="EO29" s="187"/>
      <c r="EP29" s="187"/>
      <c r="EQ29" s="187"/>
      <c r="ER29" s="188"/>
      <c r="ES29" s="187"/>
      <c r="ET29" s="187"/>
      <c r="EU29" s="187"/>
      <c r="EV29" s="187"/>
      <c r="EW29" s="187"/>
      <c r="EX29" s="187"/>
      <c r="EY29" s="188"/>
      <c r="EZ29" s="187"/>
      <c r="FA29" s="187"/>
      <c r="FB29" s="187"/>
      <c r="FC29" s="187"/>
      <c r="FD29" s="187"/>
      <c r="FE29" s="187"/>
      <c r="FF29" s="188"/>
      <c r="FG29" s="187"/>
      <c r="FH29" s="187"/>
      <c r="FI29" s="187"/>
      <c r="FJ29" s="187"/>
      <c r="FK29" s="187"/>
      <c r="FL29" s="187"/>
      <c r="FM29" s="188"/>
      <c r="FN29" s="187"/>
      <c r="FO29" s="187"/>
      <c r="FP29" s="187"/>
      <c r="FQ29" s="187"/>
      <c r="FR29" s="187"/>
      <c r="FS29" s="187"/>
      <c r="FT29" s="188"/>
      <c r="FU29" s="187"/>
      <c r="FV29" s="187"/>
      <c r="FW29" s="187"/>
      <c r="FX29" s="187"/>
      <c r="FY29" s="187"/>
      <c r="FZ29" s="187"/>
      <c r="GA29" s="188"/>
      <c r="GB29" s="187"/>
      <c r="GC29" s="187"/>
      <c r="GD29" s="187"/>
      <c r="GE29" s="187"/>
      <c r="GF29" s="187"/>
      <c r="GG29" s="187"/>
      <c r="GH29" s="188"/>
      <c r="GI29" s="187"/>
      <c r="GJ29" s="187"/>
      <c r="GK29" s="187"/>
      <c r="GL29" s="187"/>
      <c r="GM29" s="187"/>
      <c r="GN29" s="187"/>
      <c r="GO29" s="188"/>
      <c r="GP29" s="187"/>
      <c r="GQ29" s="187"/>
      <c r="GR29" s="187"/>
      <c r="GS29" s="187"/>
      <c r="GT29" s="187"/>
      <c r="GU29" s="187"/>
      <c r="GV29" s="188"/>
      <c r="GW29" s="187"/>
      <c r="GX29" s="187"/>
      <c r="GY29" s="187"/>
      <c r="GZ29" s="187"/>
      <c r="HA29" s="187"/>
      <c r="HB29" s="187"/>
      <c r="HC29" s="188"/>
      <c r="HD29" s="187"/>
      <c r="HE29" s="187"/>
      <c r="HF29" s="187"/>
      <c r="HG29" s="187"/>
      <c r="HH29" s="187"/>
      <c r="HI29" s="187"/>
      <c r="HJ29" s="188"/>
      <c r="HK29" s="187"/>
      <c r="HL29" s="187"/>
      <c r="HM29" s="187"/>
      <c r="HN29" s="187"/>
      <c r="HO29" s="187"/>
      <c r="HP29" s="187"/>
      <c r="HQ29" s="188"/>
      <c r="HR29" s="187"/>
      <c r="HS29" s="187"/>
      <c r="HT29" s="187"/>
      <c r="HU29" s="187"/>
      <c r="HV29" s="187"/>
      <c r="HW29" s="187"/>
      <c r="HX29" s="188"/>
      <c r="HY29" s="187"/>
      <c r="HZ29" s="187"/>
      <c r="IA29" s="187"/>
      <c r="IB29" s="187"/>
      <c r="IC29" s="187"/>
      <c r="ID29" s="187"/>
      <c r="IE29" s="188"/>
      <c r="IF29" s="187"/>
      <c r="IG29" s="187"/>
      <c r="IH29" s="187"/>
      <c r="II29" s="187"/>
      <c r="IJ29" s="187"/>
      <c r="IK29" s="187"/>
      <c r="IL29" s="188"/>
      <c r="IM29" s="187"/>
      <c r="IN29" s="187"/>
      <c r="IO29" s="187"/>
      <c r="IP29" s="187"/>
      <c r="IQ29" s="187"/>
      <c r="IR29" s="187"/>
      <c r="IS29" s="188"/>
      <c r="IT29" s="187"/>
      <c r="IU29" s="187"/>
      <c r="IV29" s="187"/>
    </row>
    <row r="30" spans="1:256" s="189" customFormat="1" ht="18">
      <c r="A30" s="266" t="s">
        <v>274</v>
      </c>
      <c r="B30" s="267"/>
      <c r="C30" s="158" t="s">
        <v>152</v>
      </c>
      <c r="D30" s="154"/>
      <c r="E30" s="154"/>
      <c r="F30" s="154">
        <v>2.78</v>
      </c>
      <c r="G30" s="154">
        <v>0</v>
      </c>
      <c r="H30" s="154">
        <v>1</v>
      </c>
      <c r="I30" s="154">
        <f t="shared" si="0"/>
        <v>2.78</v>
      </c>
      <c r="J30" s="152"/>
      <c r="K30" s="187"/>
      <c r="L30" s="187"/>
      <c r="M30" s="187"/>
      <c r="N30" s="187"/>
      <c r="O30" s="188"/>
      <c r="P30" s="187"/>
      <c r="Q30" s="187"/>
      <c r="R30" s="187"/>
      <c r="S30" s="187"/>
      <c r="T30" s="187"/>
      <c r="U30" s="187"/>
      <c r="V30" s="188"/>
      <c r="W30" s="187"/>
      <c r="X30" s="187"/>
      <c r="Y30" s="187"/>
      <c r="Z30" s="187"/>
      <c r="AA30" s="187"/>
      <c r="AB30" s="187"/>
      <c r="AC30" s="188"/>
      <c r="AD30" s="187"/>
      <c r="AE30" s="187"/>
      <c r="AF30" s="187"/>
      <c r="AG30" s="187"/>
      <c r="AH30" s="187"/>
      <c r="AI30" s="187"/>
      <c r="AJ30" s="188"/>
      <c r="AK30" s="187"/>
      <c r="AL30" s="187"/>
      <c r="AM30" s="187"/>
      <c r="AN30" s="187"/>
      <c r="AO30" s="187"/>
      <c r="AP30" s="187"/>
      <c r="AQ30" s="188"/>
      <c r="AR30" s="187"/>
      <c r="AS30" s="187"/>
      <c r="AT30" s="187"/>
      <c r="AU30" s="187"/>
      <c r="AV30" s="187"/>
      <c r="AW30" s="187"/>
      <c r="AX30" s="188"/>
      <c r="AY30" s="187"/>
      <c r="AZ30" s="187"/>
      <c r="BA30" s="187"/>
      <c r="BB30" s="187"/>
      <c r="BC30" s="187"/>
      <c r="BD30" s="187"/>
      <c r="BE30" s="188"/>
      <c r="BF30" s="187"/>
      <c r="BG30" s="187"/>
      <c r="BH30" s="187"/>
      <c r="BI30" s="187"/>
      <c r="BJ30" s="187"/>
      <c r="BK30" s="187"/>
      <c r="BL30" s="188"/>
      <c r="BM30" s="187"/>
      <c r="BN30" s="187"/>
      <c r="BO30" s="187"/>
      <c r="BP30" s="187"/>
      <c r="BQ30" s="187"/>
      <c r="BR30" s="187"/>
      <c r="BS30" s="188"/>
      <c r="BT30" s="187"/>
      <c r="BU30" s="187"/>
      <c r="BV30" s="187"/>
      <c r="BW30" s="187"/>
      <c r="BX30" s="187"/>
      <c r="BY30" s="187"/>
      <c r="BZ30" s="188"/>
      <c r="CA30" s="187"/>
      <c r="CB30" s="187"/>
      <c r="CC30" s="187"/>
      <c r="CD30" s="187"/>
      <c r="CE30" s="187"/>
      <c r="CF30" s="187"/>
      <c r="CG30" s="188"/>
      <c r="CH30" s="187"/>
      <c r="CI30" s="187"/>
      <c r="CJ30" s="187"/>
      <c r="CK30" s="187"/>
      <c r="CL30" s="187"/>
      <c r="CM30" s="187"/>
      <c r="CN30" s="188"/>
      <c r="CO30" s="187"/>
      <c r="CP30" s="187"/>
      <c r="CQ30" s="187"/>
      <c r="CR30" s="187"/>
      <c r="CS30" s="187"/>
      <c r="CT30" s="187"/>
      <c r="CU30" s="188"/>
      <c r="CV30" s="187"/>
      <c r="CW30" s="187"/>
      <c r="CX30" s="187"/>
      <c r="CY30" s="187"/>
      <c r="CZ30" s="187"/>
      <c r="DA30" s="187"/>
      <c r="DB30" s="188"/>
      <c r="DC30" s="187"/>
      <c r="DD30" s="187"/>
      <c r="DE30" s="187"/>
      <c r="DF30" s="187"/>
      <c r="DG30" s="187"/>
      <c r="DH30" s="187"/>
      <c r="DI30" s="188"/>
      <c r="DJ30" s="187"/>
      <c r="DK30" s="187"/>
      <c r="DL30" s="187"/>
      <c r="DM30" s="187"/>
      <c r="DN30" s="187"/>
      <c r="DO30" s="187"/>
      <c r="DP30" s="188"/>
      <c r="DQ30" s="187"/>
      <c r="DR30" s="187"/>
      <c r="DS30" s="187"/>
      <c r="DT30" s="187"/>
      <c r="DU30" s="187"/>
      <c r="DV30" s="187"/>
      <c r="DW30" s="188"/>
      <c r="DX30" s="187"/>
      <c r="DY30" s="187"/>
      <c r="DZ30" s="187"/>
      <c r="EA30" s="187"/>
      <c r="EB30" s="187"/>
      <c r="EC30" s="187"/>
      <c r="ED30" s="188"/>
      <c r="EE30" s="187"/>
      <c r="EF30" s="187"/>
      <c r="EG30" s="187"/>
      <c r="EH30" s="187"/>
      <c r="EI30" s="187"/>
      <c r="EJ30" s="187"/>
      <c r="EK30" s="188"/>
      <c r="EL30" s="187"/>
      <c r="EM30" s="187"/>
      <c r="EN30" s="187"/>
      <c r="EO30" s="187"/>
      <c r="EP30" s="187"/>
      <c r="EQ30" s="187"/>
      <c r="ER30" s="188"/>
      <c r="ES30" s="187"/>
      <c r="ET30" s="187"/>
      <c r="EU30" s="187"/>
      <c r="EV30" s="187"/>
      <c r="EW30" s="187"/>
      <c r="EX30" s="187"/>
      <c r="EY30" s="188"/>
      <c r="EZ30" s="187"/>
      <c r="FA30" s="187"/>
      <c r="FB30" s="187"/>
      <c r="FC30" s="187"/>
      <c r="FD30" s="187"/>
      <c r="FE30" s="187"/>
      <c r="FF30" s="188"/>
      <c r="FG30" s="187"/>
      <c r="FH30" s="187"/>
      <c r="FI30" s="187"/>
      <c r="FJ30" s="187"/>
      <c r="FK30" s="187"/>
      <c r="FL30" s="187"/>
      <c r="FM30" s="188"/>
      <c r="FN30" s="187"/>
      <c r="FO30" s="187"/>
      <c r="FP30" s="187"/>
      <c r="FQ30" s="187"/>
      <c r="FR30" s="187"/>
      <c r="FS30" s="187"/>
      <c r="FT30" s="188"/>
      <c r="FU30" s="187"/>
      <c r="FV30" s="187"/>
      <c r="FW30" s="187"/>
      <c r="FX30" s="187"/>
      <c r="FY30" s="187"/>
      <c r="FZ30" s="187"/>
      <c r="GA30" s="188"/>
      <c r="GB30" s="187"/>
      <c r="GC30" s="187"/>
      <c r="GD30" s="187"/>
      <c r="GE30" s="187"/>
      <c r="GF30" s="187"/>
      <c r="GG30" s="187"/>
      <c r="GH30" s="188"/>
      <c r="GI30" s="187"/>
      <c r="GJ30" s="187"/>
      <c r="GK30" s="187"/>
      <c r="GL30" s="187"/>
      <c r="GM30" s="187"/>
      <c r="GN30" s="187"/>
      <c r="GO30" s="188"/>
      <c r="GP30" s="187"/>
      <c r="GQ30" s="187"/>
      <c r="GR30" s="187"/>
      <c r="GS30" s="187"/>
      <c r="GT30" s="187"/>
      <c r="GU30" s="187"/>
      <c r="GV30" s="188"/>
      <c r="GW30" s="187"/>
      <c r="GX30" s="187"/>
      <c r="GY30" s="187"/>
      <c r="GZ30" s="187"/>
      <c r="HA30" s="187"/>
      <c r="HB30" s="187"/>
      <c r="HC30" s="188"/>
      <c r="HD30" s="187"/>
      <c r="HE30" s="187"/>
      <c r="HF30" s="187"/>
      <c r="HG30" s="187"/>
      <c r="HH30" s="187"/>
      <c r="HI30" s="187"/>
      <c r="HJ30" s="188"/>
      <c r="HK30" s="187"/>
      <c r="HL30" s="187"/>
      <c r="HM30" s="187"/>
      <c r="HN30" s="187"/>
      <c r="HO30" s="187"/>
      <c r="HP30" s="187"/>
      <c r="HQ30" s="188"/>
      <c r="HR30" s="187"/>
      <c r="HS30" s="187"/>
      <c r="HT30" s="187"/>
      <c r="HU30" s="187"/>
      <c r="HV30" s="187"/>
      <c r="HW30" s="187"/>
      <c r="HX30" s="188"/>
      <c r="HY30" s="187"/>
      <c r="HZ30" s="187"/>
      <c r="IA30" s="187"/>
      <c r="IB30" s="187"/>
      <c r="IC30" s="187"/>
      <c r="ID30" s="187"/>
      <c r="IE30" s="188"/>
      <c r="IF30" s="187"/>
      <c r="IG30" s="187"/>
      <c r="IH30" s="187"/>
      <c r="II30" s="187"/>
      <c r="IJ30" s="187"/>
      <c r="IK30" s="187"/>
      <c r="IL30" s="188"/>
      <c r="IM30" s="187"/>
      <c r="IN30" s="187"/>
      <c r="IO30" s="187"/>
      <c r="IP30" s="187"/>
      <c r="IQ30" s="187"/>
      <c r="IR30" s="187"/>
      <c r="IS30" s="188"/>
      <c r="IT30" s="187"/>
      <c r="IU30" s="187"/>
      <c r="IV30" s="187"/>
    </row>
    <row r="31" spans="1:256" s="189" customFormat="1" ht="18">
      <c r="A31" s="266"/>
      <c r="B31" s="267"/>
      <c r="C31" s="158" t="s">
        <v>152</v>
      </c>
      <c r="D31" s="154"/>
      <c r="E31" s="154"/>
      <c r="F31" s="154">
        <v>0</v>
      </c>
      <c r="G31" s="154">
        <v>0</v>
      </c>
      <c r="H31" s="154">
        <v>1</v>
      </c>
      <c r="I31" s="154">
        <f t="shared" si="0"/>
        <v>0</v>
      </c>
      <c r="J31" s="152"/>
      <c r="K31" s="187"/>
      <c r="L31" s="187"/>
      <c r="M31" s="187"/>
      <c r="N31" s="187"/>
      <c r="O31" s="188"/>
      <c r="P31" s="187"/>
      <c r="Q31" s="187"/>
      <c r="R31" s="187"/>
      <c r="S31" s="187"/>
      <c r="T31" s="187"/>
      <c r="U31" s="187"/>
      <c r="V31" s="188"/>
      <c r="W31" s="187"/>
      <c r="X31" s="187"/>
      <c r="Y31" s="187"/>
      <c r="Z31" s="187"/>
      <c r="AA31" s="187"/>
      <c r="AB31" s="187"/>
      <c r="AC31" s="188"/>
      <c r="AD31" s="187"/>
      <c r="AE31" s="187"/>
      <c r="AF31" s="187"/>
      <c r="AG31" s="187"/>
      <c r="AH31" s="187"/>
      <c r="AI31" s="187"/>
      <c r="AJ31" s="188"/>
      <c r="AK31" s="187"/>
      <c r="AL31" s="187"/>
      <c r="AM31" s="187"/>
      <c r="AN31" s="187"/>
      <c r="AO31" s="187"/>
      <c r="AP31" s="187"/>
      <c r="AQ31" s="188"/>
      <c r="AR31" s="187"/>
      <c r="AS31" s="187"/>
      <c r="AT31" s="187"/>
      <c r="AU31" s="187"/>
      <c r="AV31" s="187"/>
      <c r="AW31" s="187"/>
      <c r="AX31" s="188"/>
      <c r="AY31" s="187"/>
      <c r="AZ31" s="187"/>
      <c r="BA31" s="187"/>
      <c r="BB31" s="187"/>
      <c r="BC31" s="187"/>
      <c r="BD31" s="187"/>
      <c r="BE31" s="188"/>
      <c r="BF31" s="187"/>
      <c r="BG31" s="187"/>
      <c r="BH31" s="187"/>
      <c r="BI31" s="187"/>
      <c r="BJ31" s="187"/>
      <c r="BK31" s="187"/>
      <c r="BL31" s="188"/>
      <c r="BM31" s="187"/>
      <c r="BN31" s="187"/>
      <c r="BO31" s="187"/>
      <c r="BP31" s="187"/>
      <c r="BQ31" s="187"/>
      <c r="BR31" s="187"/>
      <c r="BS31" s="188"/>
      <c r="BT31" s="187"/>
      <c r="BU31" s="187"/>
      <c r="BV31" s="187"/>
      <c r="BW31" s="187"/>
      <c r="BX31" s="187"/>
      <c r="BY31" s="187"/>
      <c r="BZ31" s="188"/>
      <c r="CA31" s="187"/>
      <c r="CB31" s="187"/>
      <c r="CC31" s="187"/>
      <c r="CD31" s="187"/>
      <c r="CE31" s="187"/>
      <c r="CF31" s="187"/>
      <c r="CG31" s="188"/>
      <c r="CH31" s="187"/>
      <c r="CI31" s="187"/>
      <c r="CJ31" s="187"/>
      <c r="CK31" s="187"/>
      <c r="CL31" s="187"/>
      <c r="CM31" s="187"/>
      <c r="CN31" s="188"/>
      <c r="CO31" s="187"/>
      <c r="CP31" s="187"/>
      <c r="CQ31" s="187"/>
      <c r="CR31" s="187"/>
      <c r="CS31" s="187"/>
      <c r="CT31" s="187"/>
      <c r="CU31" s="188"/>
      <c r="CV31" s="187"/>
      <c r="CW31" s="187"/>
      <c r="CX31" s="187"/>
      <c r="CY31" s="187"/>
      <c r="CZ31" s="187"/>
      <c r="DA31" s="187"/>
      <c r="DB31" s="188"/>
      <c r="DC31" s="187"/>
      <c r="DD31" s="187"/>
      <c r="DE31" s="187"/>
      <c r="DF31" s="187"/>
      <c r="DG31" s="187"/>
      <c r="DH31" s="187"/>
      <c r="DI31" s="188"/>
      <c r="DJ31" s="187"/>
      <c r="DK31" s="187"/>
      <c r="DL31" s="187"/>
      <c r="DM31" s="187"/>
      <c r="DN31" s="187"/>
      <c r="DO31" s="187"/>
      <c r="DP31" s="188"/>
      <c r="DQ31" s="187"/>
      <c r="DR31" s="187"/>
      <c r="DS31" s="187"/>
      <c r="DT31" s="187"/>
      <c r="DU31" s="187"/>
      <c r="DV31" s="187"/>
      <c r="DW31" s="188"/>
      <c r="DX31" s="187"/>
      <c r="DY31" s="187"/>
      <c r="DZ31" s="187"/>
      <c r="EA31" s="187"/>
      <c r="EB31" s="187"/>
      <c r="EC31" s="187"/>
      <c r="ED31" s="188"/>
      <c r="EE31" s="187"/>
      <c r="EF31" s="187"/>
      <c r="EG31" s="187"/>
      <c r="EH31" s="187"/>
      <c r="EI31" s="187"/>
      <c r="EJ31" s="187"/>
      <c r="EK31" s="188"/>
      <c r="EL31" s="187"/>
      <c r="EM31" s="187"/>
      <c r="EN31" s="187"/>
      <c r="EO31" s="187"/>
      <c r="EP31" s="187"/>
      <c r="EQ31" s="187"/>
      <c r="ER31" s="188"/>
      <c r="ES31" s="187"/>
      <c r="ET31" s="187"/>
      <c r="EU31" s="187"/>
      <c r="EV31" s="187"/>
      <c r="EW31" s="187"/>
      <c r="EX31" s="187"/>
      <c r="EY31" s="188"/>
      <c r="EZ31" s="187"/>
      <c r="FA31" s="187"/>
      <c r="FB31" s="187"/>
      <c r="FC31" s="187"/>
      <c r="FD31" s="187"/>
      <c r="FE31" s="187"/>
      <c r="FF31" s="188"/>
      <c r="FG31" s="187"/>
      <c r="FH31" s="187"/>
      <c r="FI31" s="187"/>
      <c r="FJ31" s="187"/>
      <c r="FK31" s="187"/>
      <c r="FL31" s="187"/>
      <c r="FM31" s="188"/>
      <c r="FN31" s="187"/>
      <c r="FO31" s="187"/>
      <c r="FP31" s="187"/>
      <c r="FQ31" s="187"/>
      <c r="FR31" s="187"/>
      <c r="FS31" s="187"/>
      <c r="FT31" s="188"/>
      <c r="FU31" s="187"/>
      <c r="FV31" s="187"/>
      <c r="FW31" s="187"/>
      <c r="FX31" s="187"/>
      <c r="FY31" s="187"/>
      <c r="FZ31" s="187"/>
      <c r="GA31" s="188"/>
      <c r="GB31" s="187"/>
      <c r="GC31" s="187"/>
      <c r="GD31" s="187"/>
      <c r="GE31" s="187"/>
      <c r="GF31" s="187"/>
      <c r="GG31" s="187"/>
      <c r="GH31" s="188"/>
      <c r="GI31" s="187"/>
      <c r="GJ31" s="187"/>
      <c r="GK31" s="187"/>
      <c r="GL31" s="187"/>
      <c r="GM31" s="187"/>
      <c r="GN31" s="187"/>
      <c r="GO31" s="188"/>
      <c r="GP31" s="187"/>
      <c r="GQ31" s="187"/>
      <c r="GR31" s="187"/>
      <c r="GS31" s="187"/>
      <c r="GT31" s="187"/>
      <c r="GU31" s="187"/>
      <c r="GV31" s="188"/>
      <c r="GW31" s="187"/>
      <c r="GX31" s="187"/>
      <c r="GY31" s="187"/>
      <c r="GZ31" s="187"/>
      <c r="HA31" s="187"/>
      <c r="HB31" s="187"/>
      <c r="HC31" s="188"/>
      <c r="HD31" s="187"/>
      <c r="HE31" s="187"/>
      <c r="HF31" s="187"/>
      <c r="HG31" s="187"/>
      <c r="HH31" s="187"/>
      <c r="HI31" s="187"/>
      <c r="HJ31" s="188"/>
      <c r="HK31" s="187"/>
      <c r="HL31" s="187"/>
      <c r="HM31" s="187"/>
      <c r="HN31" s="187"/>
      <c r="HO31" s="187"/>
      <c r="HP31" s="187"/>
      <c r="HQ31" s="188"/>
      <c r="HR31" s="187"/>
      <c r="HS31" s="187"/>
      <c r="HT31" s="187"/>
      <c r="HU31" s="187"/>
      <c r="HV31" s="187"/>
      <c r="HW31" s="187"/>
      <c r="HX31" s="188"/>
      <c r="HY31" s="187"/>
      <c r="HZ31" s="187"/>
      <c r="IA31" s="187"/>
      <c r="IB31" s="187"/>
      <c r="IC31" s="187"/>
      <c r="ID31" s="187"/>
      <c r="IE31" s="188"/>
      <c r="IF31" s="187"/>
      <c r="IG31" s="187"/>
      <c r="IH31" s="187"/>
      <c r="II31" s="187"/>
      <c r="IJ31" s="187"/>
      <c r="IK31" s="187"/>
      <c r="IL31" s="188"/>
      <c r="IM31" s="187"/>
      <c r="IN31" s="187"/>
      <c r="IO31" s="187"/>
      <c r="IP31" s="187"/>
      <c r="IQ31" s="187"/>
      <c r="IR31" s="187"/>
      <c r="IS31" s="188"/>
      <c r="IT31" s="187"/>
      <c r="IU31" s="187"/>
      <c r="IV31" s="187"/>
    </row>
    <row r="32" spans="1:256" s="189" customFormat="1" ht="18">
      <c r="A32" s="266"/>
      <c r="B32" s="267"/>
      <c r="C32" s="158" t="s">
        <v>152</v>
      </c>
      <c r="D32" s="154"/>
      <c r="E32" s="154"/>
      <c r="F32" s="154"/>
      <c r="G32" s="154">
        <v>0</v>
      </c>
      <c r="H32" s="154">
        <v>1</v>
      </c>
      <c r="I32" s="154">
        <f t="shared" si="0"/>
        <v>0</v>
      </c>
      <c r="J32" s="152"/>
      <c r="K32" s="187"/>
      <c r="L32" s="187"/>
      <c r="M32" s="187"/>
      <c r="N32" s="187"/>
      <c r="O32" s="188"/>
      <c r="P32" s="187"/>
      <c r="Q32" s="187"/>
      <c r="R32" s="187"/>
      <c r="S32" s="187"/>
      <c r="T32" s="187"/>
      <c r="U32" s="187"/>
      <c r="V32" s="188"/>
      <c r="W32" s="187"/>
      <c r="X32" s="187"/>
      <c r="Y32" s="187"/>
      <c r="Z32" s="187"/>
      <c r="AA32" s="187"/>
      <c r="AB32" s="187"/>
      <c r="AC32" s="188"/>
      <c r="AD32" s="187"/>
      <c r="AE32" s="187"/>
      <c r="AF32" s="187"/>
      <c r="AG32" s="187"/>
      <c r="AH32" s="187"/>
      <c r="AI32" s="187"/>
      <c r="AJ32" s="188"/>
      <c r="AK32" s="187"/>
      <c r="AL32" s="187"/>
      <c r="AM32" s="187"/>
      <c r="AN32" s="187"/>
      <c r="AO32" s="187"/>
      <c r="AP32" s="187"/>
      <c r="AQ32" s="188"/>
      <c r="AR32" s="187"/>
      <c r="AS32" s="187"/>
      <c r="AT32" s="187"/>
      <c r="AU32" s="187"/>
      <c r="AV32" s="187"/>
      <c r="AW32" s="187"/>
      <c r="AX32" s="188"/>
      <c r="AY32" s="187"/>
      <c r="AZ32" s="187"/>
      <c r="BA32" s="187"/>
      <c r="BB32" s="187"/>
      <c r="BC32" s="187"/>
      <c r="BD32" s="187"/>
      <c r="BE32" s="188"/>
      <c r="BF32" s="187"/>
      <c r="BG32" s="187"/>
      <c r="BH32" s="187"/>
      <c r="BI32" s="187"/>
      <c r="BJ32" s="187"/>
      <c r="BK32" s="187"/>
      <c r="BL32" s="188"/>
      <c r="BM32" s="187"/>
      <c r="BN32" s="187"/>
      <c r="BO32" s="187"/>
      <c r="BP32" s="187"/>
      <c r="BQ32" s="187"/>
      <c r="BR32" s="187"/>
      <c r="BS32" s="188"/>
      <c r="BT32" s="187"/>
      <c r="BU32" s="187"/>
      <c r="BV32" s="187"/>
      <c r="BW32" s="187"/>
      <c r="BX32" s="187"/>
      <c r="BY32" s="187"/>
      <c r="BZ32" s="188"/>
      <c r="CA32" s="187"/>
      <c r="CB32" s="187"/>
      <c r="CC32" s="187"/>
      <c r="CD32" s="187"/>
      <c r="CE32" s="187"/>
      <c r="CF32" s="187"/>
      <c r="CG32" s="188"/>
      <c r="CH32" s="187"/>
      <c r="CI32" s="187"/>
      <c r="CJ32" s="187"/>
      <c r="CK32" s="187"/>
      <c r="CL32" s="187"/>
      <c r="CM32" s="187"/>
      <c r="CN32" s="188"/>
      <c r="CO32" s="187"/>
      <c r="CP32" s="187"/>
      <c r="CQ32" s="187"/>
      <c r="CR32" s="187"/>
      <c r="CS32" s="187"/>
      <c r="CT32" s="187"/>
      <c r="CU32" s="188"/>
      <c r="CV32" s="187"/>
      <c r="CW32" s="187"/>
      <c r="CX32" s="187"/>
      <c r="CY32" s="187"/>
      <c r="CZ32" s="187"/>
      <c r="DA32" s="187"/>
      <c r="DB32" s="188"/>
      <c r="DC32" s="187"/>
      <c r="DD32" s="187"/>
      <c r="DE32" s="187"/>
      <c r="DF32" s="187"/>
      <c r="DG32" s="187"/>
      <c r="DH32" s="187"/>
      <c r="DI32" s="188"/>
      <c r="DJ32" s="187"/>
      <c r="DK32" s="187"/>
      <c r="DL32" s="187"/>
      <c r="DM32" s="187"/>
      <c r="DN32" s="187"/>
      <c r="DO32" s="187"/>
      <c r="DP32" s="188"/>
      <c r="DQ32" s="187"/>
      <c r="DR32" s="187"/>
      <c r="DS32" s="187"/>
      <c r="DT32" s="187"/>
      <c r="DU32" s="187"/>
      <c r="DV32" s="187"/>
      <c r="DW32" s="188"/>
      <c r="DX32" s="187"/>
      <c r="DY32" s="187"/>
      <c r="DZ32" s="187"/>
      <c r="EA32" s="187"/>
      <c r="EB32" s="187"/>
      <c r="EC32" s="187"/>
      <c r="ED32" s="188"/>
      <c r="EE32" s="187"/>
      <c r="EF32" s="187"/>
      <c r="EG32" s="187"/>
      <c r="EH32" s="187"/>
      <c r="EI32" s="187"/>
      <c r="EJ32" s="187"/>
      <c r="EK32" s="188"/>
      <c r="EL32" s="187"/>
      <c r="EM32" s="187"/>
      <c r="EN32" s="187"/>
      <c r="EO32" s="187"/>
      <c r="EP32" s="187"/>
      <c r="EQ32" s="187"/>
      <c r="ER32" s="188"/>
      <c r="ES32" s="187"/>
      <c r="ET32" s="187"/>
      <c r="EU32" s="187"/>
      <c r="EV32" s="187"/>
      <c r="EW32" s="187"/>
      <c r="EX32" s="187"/>
      <c r="EY32" s="188"/>
      <c r="EZ32" s="187"/>
      <c r="FA32" s="187"/>
      <c r="FB32" s="187"/>
      <c r="FC32" s="187"/>
      <c r="FD32" s="187"/>
      <c r="FE32" s="187"/>
      <c r="FF32" s="188"/>
      <c r="FG32" s="187"/>
      <c r="FH32" s="187"/>
      <c r="FI32" s="187"/>
      <c r="FJ32" s="187"/>
      <c r="FK32" s="187"/>
      <c r="FL32" s="187"/>
      <c r="FM32" s="188"/>
      <c r="FN32" s="187"/>
      <c r="FO32" s="187"/>
      <c r="FP32" s="187"/>
      <c r="FQ32" s="187"/>
      <c r="FR32" s="187"/>
      <c r="FS32" s="187"/>
      <c r="FT32" s="188"/>
      <c r="FU32" s="187"/>
      <c r="FV32" s="187"/>
      <c r="FW32" s="187"/>
      <c r="FX32" s="187"/>
      <c r="FY32" s="187"/>
      <c r="FZ32" s="187"/>
      <c r="GA32" s="188"/>
      <c r="GB32" s="187"/>
      <c r="GC32" s="187"/>
      <c r="GD32" s="187"/>
      <c r="GE32" s="187"/>
      <c r="GF32" s="187"/>
      <c r="GG32" s="187"/>
      <c r="GH32" s="188"/>
      <c r="GI32" s="187"/>
      <c r="GJ32" s="187"/>
      <c r="GK32" s="187"/>
      <c r="GL32" s="187"/>
      <c r="GM32" s="187"/>
      <c r="GN32" s="187"/>
      <c r="GO32" s="188"/>
      <c r="GP32" s="187"/>
      <c r="GQ32" s="187"/>
      <c r="GR32" s="187"/>
      <c r="GS32" s="187"/>
      <c r="GT32" s="187"/>
      <c r="GU32" s="187"/>
      <c r="GV32" s="188"/>
      <c r="GW32" s="187"/>
      <c r="GX32" s="187"/>
      <c r="GY32" s="187"/>
      <c r="GZ32" s="187"/>
      <c r="HA32" s="187"/>
      <c r="HB32" s="187"/>
      <c r="HC32" s="188"/>
      <c r="HD32" s="187"/>
      <c r="HE32" s="187"/>
      <c r="HF32" s="187"/>
      <c r="HG32" s="187"/>
      <c r="HH32" s="187"/>
      <c r="HI32" s="187"/>
      <c r="HJ32" s="188"/>
      <c r="HK32" s="187"/>
      <c r="HL32" s="187"/>
      <c r="HM32" s="187"/>
      <c r="HN32" s="187"/>
      <c r="HO32" s="187"/>
      <c r="HP32" s="187"/>
      <c r="HQ32" s="188"/>
      <c r="HR32" s="187"/>
      <c r="HS32" s="187"/>
      <c r="HT32" s="187"/>
      <c r="HU32" s="187"/>
      <c r="HV32" s="187"/>
      <c r="HW32" s="187"/>
      <c r="HX32" s="188"/>
      <c r="HY32" s="187"/>
      <c r="HZ32" s="187"/>
      <c r="IA32" s="187"/>
      <c r="IB32" s="187"/>
      <c r="IC32" s="187"/>
      <c r="ID32" s="187"/>
      <c r="IE32" s="188"/>
      <c r="IF32" s="187"/>
      <c r="IG32" s="187"/>
      <c r="IH32" s="187"/>
      <c r="II32" s="187"/>
      <c r="IJ32" s="187"/>
      <c r="IK32" s="187"/>
      <c r="IL32" s="188"/>
      <c r="IM32" s="187"/>
      <c r="IN32" s="187"/>
      <c r="IO32" s="187"/>
      <c r="IP32" s="187"/>
      <c r="IQ32" s="187"/>
      <c r="IR32" s="187"/>
      <c r="IS32" s="188"/>
      <c r="IT32" s="187"/>
      <c r="IU32" s="187"/>
      <c r="IV32" s="187"/>
    </row>
    <row r="33" spans="1:256" s="189" customFormat="1" ht="18">
      <c r="A33" s="276" t="s">
        <v>2</v>
      </c>
      <c r="B33" s="277"/>
      <c r="C33" s="277"/>
      <c r="D33" s="277"/>
      <c r="E33" s="277"/>
      <c r="F33" s="277"/>
      <c r="G33" s="277"/>
      <c r="H33" s="278"/>
      <c r="I33" s="155">
        <f>SUM(I22:I32)</f>
        <v>111.44999999999999</v>
      </c>
      <c r="J33" s="156"/>
      <c r="K33" s="187"/>
      <c r="L33" s="187"/>
      <c r="M33" s="187"/>
      <c r="N33" s="187"/>
      <c r="O33" s="188"/>
      <c r="P33" s="187"/>
      <c r="Q33" s="187"/>
      <c r="R33" s="187"/>
      <c r="S33" s="187"/>
      <c r="T33" s="187"/>
      <c r="U33" s="187"/>
      <c r="V33" s="188"/>
      <c r="W33" s="187"/>
      <c r="X33" s="187"/>
      <c r="Y33" s="187"/>
      <c r="Z33" s="187"/>
      <c r="AA33" s="187"/>
      <c r="AB33" s="187"/>
      <c r="AC33" s="188"/>
      <c r="AD33" s="187"/>
      <c r="AE33" s="187"/>
      <c r="AF33" s="187"/>
      <c r="AG33" s="187"/>
      <c r="AH33" s="187"/>
      <c r="AI33" s="187"/>
      <c r="AJ33" s="188"/>
      <c r="AK33" s="187"/>
      <c r="AL33" s="187"/>
      <c r="AM33" s="187"/>
      <c r="AN33" s="187"/>
      <c r="AO33" s="187"/>
      <c r="AP33" s="187"/>
      <c r="AQ33" s="188"/>
      <c r="AR33" s="187"/>
      <c r="AS33" s="187"/>
      <c r="AT33" s="187"/>
      <c r="AU33" s="187"/>
      <c r="AV33" s="187"/>
      <c r="AW33" s="187"/>
      <c r="AX33" s="188"/>
      <c r="AY33" s="187"/>
      <c r="AZ33" s="187"/>
      <c r="BA33" s="187"/>
      <c r="BB33" s="187"/>
      <c r="BC33" s="187"/>
      <c r="BD33" s="187"/>
      <c r="BE33" s="188"/>
      <c r="BF33" s="187"/>
      <c r="BG33" s="187"/>
      <c r="BH33" s="187"/>
      <c r="BI33" s="187"/>
      <c r="BJ33" s="187"/>
      <c r="BK33" s="187"/>
      <c r="BL33" s="188"/>
      <c r="BM33" s="187"/>
      <c r="BN33" s="187"/>
      <c r="BO33" s="187"/>
      <c r="BP33" s="187"/>
      <c r="BQ33" s="187"/>
      <c r="BR33" s="187"/>
      <c r="BS33" s="188"/>
      <c r="BT33" s="187"/>
      <c r="BU33" s="187"/>
      <c r="BV33" s="187"/>
      <c r="BW33" s="187"/>
      <c r="BX33" s="187"/>
      <c r="BY33" s="187"/>
      <c r="BZ33" s="188"/>
      <c r="CA33" s="187"/>
      <c r="CB33" s="187"/>
      <c r="CC33" s="187"/>
      <c r="CD33" s="187"/>
      <c r="CE33" s="187"/>
      <c r="CF33" s="187"/>
      <c r="CG33" s="188"/>
      <c r="CH33" s="187"/>
      <c r="CI33" s="187"/>
      <c r="CJ33" s="187"/>
      <c r="CK33" s="187"/>
      <c r="CL33" s="187"/>
      <c r="CM33" s="187"/>
      <c r="CN33" s="188"/>
      <c r="CO33" s="187"/>
      <c r="CP33" s="187"/>
      <c r="CQ33" s="187"/>
      <c r="CR33" s="187"/>
      <c r="CS33" s="187"/>
      <c r="CT33" s="187"/>
      <c r="CU33" s="188"/>
      <c r="CV33" s="187"/>
      <c r="CW33" s="187"/>
      <c r="CX33" s="187"/>
      <c r="CY33" s="187"/>
      <c r="CZ33" s="187"/>
      <c r="DA33" s="187"/>
      <c r="DB33" s="188"/>
      <c r="DC33" s="187"/>
      <c r="DD33" s="187"/>
      <c r="DE33" s="187"/>
      <c r="DF33" s="187"/>
      <c r="DG33" s="187"/>
      <c r="DH33" s="187"/>
      <c r="DI33" s="188"/>
      <c r="DJ33" s="187"/>
      <c r="DK33" s="187"/>
      <c r="DL33" s="187"/>
      <c r="DM33" s="187"/>
      <c r="DN33" s="187"/>
      <c r="DO33" s="187"/>
      <c r="DP33" s="188"/>
      <c r="DQ33" s="187"/>
      <c r="DR33" s="187"/>
      <c r="DS33" s="187"/>
      <c r="DT33" s="187"/>
      <c r="DU33" s="187"/>
      <c r="DV33" s="187"/>
      <c r="DW33" s="188"/>
      <c r="DX33" s="187"/>
      <c r="DY33" s="187"/>
      <c r="DZ33" s="187"/>
      <c r="EA33" s="187"/>
      <c r="EB33" s="187"/>
      <c r="EC33" s="187"/>
      <c r="ED33" s="188"/>
      <c r="EE33" s="187"/>
      <c r="EF33" s="187"/>
      <c r="EG33" s="187"/>
      <c r="EH33" s="187"/>
      <c r="EI33" s="187"/>
      <c r="EJ33" s="187"/>
      <c r="EK33" s="188"/>
      <c r="EL33" s="187"/>
      <c r="EM33" s="187"/>
      <c r="EN33" s="187"/>
      <c r="EO33" s="187"/>
      <c r="EP33" s="187"/>
      <c r="EQ33" s="187"/>
      <c r="ER33" s="188"/>
      <c r="ES33" s="187"/>
      <c r="ET33" s="187"/>
      <c r="EU33" s="187"/>
      <c r="EV33" s="187"/>
      <c r="EW33" s="187"/>
      <c r="EX33" s="187"/>
      <c r="EY33" s="188"/>
      <c r="EZ33" s="187"/>
      <c r="FA33" s="187"/>
      <c r="FB33" s="187"/>
      <c r="FC33" s="187"/>
      <c r="FD33" s="187"/>
      <c r="FE33" s="187"/>
      <c r="FF33" s="188"/>
      <c r="FG33" s="187"/>
      <c r="FH33" s="187"/>
      <c r="FI33" s="187"/>
      <c r="FJ33" s="187"/>
      <c r="FK33" s="187"/>
      <c r="FL33" s="187"/>
      <c r="FM33" s="188"/>
      <c r="FN33" s="187"/>
      <c r="FO33" s="187"/>
      <c r="FP33" s="187"/>
      <c r="FQ33" s="187"/>
      <c r="FR33" s="187"/>
      <c r="FS33" s="187"/>
      <c r="FT33" s="188"/>
      <c r="FU33" s="187"/>
      <c r="FV33" s="187"/>
      <c r="FW33" s="187"/>
      <c r="FX33" s="187"/>
      <c r="FY33" s="187"/>
      <c r="FZ33" s="187"/>
      <c r="GA33" s="188"/>
      <c r="GB33" s="187"/>
      <c r="GC33" s="187"/>
      <c r="GD33" s="187"/>
      <c r="GE33" s="187"/>
      <c r="GF33" s="187"/>
      <c r="GG33" s="187"/>
      <c r="GH33" s="188"/>
      <c r="GI33" s="187"/>
      <c r="GJ33" s="187"/>
      <c r="GK33" s="187"/>
      <c r="GL33" s="187"/>
      <c r="GM33" s="187"/>
      <c r="GN33" s="187"/>
      <c r="GO33" s="188"/>
      <c r="GP33" s="187"/>
      <c r="GQ33" s="187"/>
      <c r="GR33" s="187"/>
      <c r="GS33" s="187"/>
      <c r="GT33" s="187"/>
      <c r="GU33" s="187"/>
      <c r="GV33" s="188"/>
      <c r="GW33" s="187"/>
      <c r="GX33" s="187"/>
      <c r="GY33" s="187"/>
      <c r="GZ33" s="187"/>
      <c r="HA33" s="187"/>
      <c r="HB33" s="187"/>
      <c r="HC33" s="188"/>
      <c r="HD33" s="187"/>
      <c r="HE33" s="187"/>
      <c r="HF33" s="187"/>
      <c r="HG33" s="187"/>
      <c r="HH33" s="187"/>
      <c r="HI33" s="187"/>
      <c r="HJ33" s="188"/>
      <c r="HK33" s="187"/>
      <c r="HL33" s="187"/>
      <c r="HM33" s="187"/>
      <c r="HN33" s="187"/>
      <c r="HO33" s="187"/>
      <c r="HP33" s="187"/>
      <c r="HQ33" s="188"/>
      <c r="HR33" s="187"/>
      <c r="HS33" s="187"/>
      <c r="HT33" s="187"/>
      <c r="HU33" s="187"/>
      <c r="HV33" s="187"/>
      <c r="HW33" s="187"/>
      <c r="HX33" s="188"/>
      <c r="HY33" s="187"/>
      <c r="HZ33" s="187"/>
      <c r="IA33" s="187"/>
      <c r="IB33" s="187"/>
      <c r="IC33" s="187"/>
      <c r="ID33" s="187"/>
      <c r="IE33" s="188"/>
      <c r="IF33" s="187"/>
      <c r="IG33" s="187"/>
      <c r="IH33" s="187"/>
      <c r="II33" s="187"/>
      <c r="IJ33" s="187"/>
      <c r="IK33" s="187"/>
      <c r="IL33" s="188"/>
      <c r="IM33" s="187"/>
      <c r="IN33" s="187"/>
      <c r="IO33" s="187"/>
      <c r="IP33" s="187"/>
      <c r="IQ33" s="187"/>
      <c r="IR33" s="187"/>
      <c r="IS33" s="188"/>
      <c r="IT33" s="187"/>
      <c r="IU33" s="187"/>
      <c r="IV33" s="187"/>
    </row>
    <row r="34" spans="1:256" s="189" customFormat="1" ht="81.599999999999994" customHeight="1">
      <c r="A34" s="140" t="s">
        <v>129</v>
      </c>
      <c r="B34" s="141"/>
      <c r="C34" s="142"/>
      <c r="D34" s="307" t="s">
        <v>116</v>
      </c>
      <c r="E34" s="308"/>
      <c r="F34" s="308"/>
      <c r="G34" s="308"/>
      <c r="H34" s="308"/>
      <c r="I34" s="308"/>
      <c r="J34" s="309"/>
      <c r="K34" s="187"/>
      <c r="L34" s="187"/>
      <c r="M34" s="187"/>
      <c r="N34" s="187"/>
      <c r="O34" s="188"/>
      <c r="P34" s="187"/>
      <c r="Q34" s="187"/>
      <c r="R34" s="187"/>
      <c r="S34" s="187"/>
      <c r="T34" s="187"/>
      <c r="U34" s="187"/>
      <c r="V34" s="188"/>
      <c r="W34" s="187"/>
      <c r="X34" s="187"/>
      <c r="Y34" s="187"/>
      <c r="Z34" s="187"/>
      <c r="AA34" s="187"/>
      <c r="AB34" s="187"/>
      <c r="AC34" s="188"/>
      <c r="AD34" s="187"/>
      <c r="AE34" s="187"/>
      <c r="AF34" s="187"/>
      <c r="AG34" s="187"/>
      <c r="AH34" s="187"/>
      <c r="AI34" s="187"/>
      <c r="AJ34" s="188"/>
      <c r="AK34" s="187"/>
      <c r="AL34" s="187"/>
      <c r="AM34" s="187"/>
      <c r="AN34" s="187"/>
      <c r="AO34" s="187"/>
      <c r="AP34" s="187"/>
      <c r="AQ34" s="188"/>
      <c r="AR34" s="187"/>
      <c r="AS34" s="187"/>
      <c r="AT34" s="187"/>
      <c r="AU34" s="187"/>
      <c r="AV34" s="187"/>
      <c r="AW34" s="187"/>
      <c r="AX34" s="188"/>
      <c r="AY34" s="187"/>
      <c r="AZ34" s="187"/>
      <c r="BA34" s="187"/>
      <c r="BB34" s="187"/>
      <c r="BC34" s="187"/>
      <c r="BD34" s="187"/>
      <c r="BE34" s="188"/>
      <c r="BF34" s="187"/>
      <c r="BG34" s="187"/>
      <c r="BH34" s="187"/>
      <c r="BI34" s="187"/>
      <c r="BJ34" s="187"/>
      <c r="BK34" s="187"/>
      <c r="BL34" s="188"/>
      <c r="BM34" s="187"/>
      <c r="BN34" s="187"/>
      <c r="BO34" s="187"/>
      <c r="BP34" s="187"/>
      <c r="BQ34" s="187"/>
      <c r="BR34" s="187"/>
      <c r="BS34" s="188"/>
      <c r="BT34" s="187"/>
      <c r="BU34" s="187"/>
      <c r="BV34" s="187"/>
      <c r="BW34" s="187"/>
      <c r="BX34" s="187"/>
      <c r="BY34" s="187"/>
      <c r="BZ34" s="188"/>
      <c r="CA34" s="187"/>
      <c r="CB34" s="187"/>
      <c r="CC34" s="187"/>
      <c r="CD34" s="187"/>
      <c r="CE34" s="187"/>
      <c r="CF34" s="187"/>
      <c r="CG34" s="188"/>
      <c r="CH34" s="187"/>
      <c r="CI34" s="187"/>
      <c r="CJ34" s="187"/>
      <c r="CK34" s="187"/>
      <c r="CL34" s="187"/>
      <c r="CM34" s="187"/>
      <c r="CN34" s="188"/>
      <c r="CO34" s="187"/>
      <c r="CP34" s="187"/>
      <c r="CQ34" s="187"/>
      <c r="CR34" s="187"/>
      <c r="CS34" s="187"/>
      <c r="CT34" s="187"/>
      <c r="CU34" s="188"/>
      <c r="CV34" s="187"/>
      <c r="CW34" s="187"/>
      <c r="CX34" s="187"/>
      <c r="CY34" s="187"/>
      <c r="CZ34" s="187"/>
      <c r="DA34" s="187"/>
      <c r="DB34" s="188"/>
      <c r="DC34" s="187"/>
      <c r="DD34" s="187"/>
      <c r="DE34" s="187"/>
      <c r="DF34" s="187"/>
      <c r="DG34" s="187"/>
      <c r="DH34" s="187"/>
      <c r="DI34" s="188"/>
      <c r="DJ34" s="187"/>
      <c r="DK34" s="187"/>
      <c r="DL34" s="187"/>
      <c r="DM34" s="187"/>
      <c r="DN34" s="187"/>
      <c r="DO34" s="187"/>
      <c r="DP34" s="188"/>
      <c r="DQ34" s="187"/>
      <c r="DR34" s="187"/>
      <c r="DS34" s="187"/>
      <c r="DT34" s="187"/>
      <c r="DU34" s="187"/>
      <c r="DV34" s="187"/>
      <c r="DW34" s="188"/>
      <c r="DX34" s="187"/>
      <c r="DY34" s="187"/>
      <c r="DZ34" s="187"/>
      <c r="EA34" s="187"/>
      <c r="EB34" s="187"/>
      <c r="EC34" s="187"/>
      <c r="ED34" s="188"/>
      <c r="EE34" s="187"/>
      <c r="EF34" s="187"/>
      <c r="EG34" s="187"/>
      <c r="EH34" s="187"/>
      <c r="EI34" s="187"/>
      <c r="EJ34" s="187"/>
      <c r="EK34" s="188"/>
      <c r="EL34" s="187"/>
      <c r="EM34" s="187"/>
      <c r="EN34" s="187"/>
      <c r="EO34" s="187"/>
      <c r="EP34" s="187"/>
      <c r="EQ34" s="187"/>
      <c r="ER34" s="188"/>
      <c r="ES34" s="187"/>
      <c r="ET34" s="187"/>
      <c r="EU34" s="187"/>
      <c r="EV34" s="187"/>
      <c r="EW34" s="187"/>
      <c r="EX34" s="187"/>
      <c r="EY34" s="188"/>
      <c r="EZ34" s="187"/>
      <c r="FA34" s="187"/>
      <c r="FB34" s="187"/>
      <c r="FC34" s="187"/>
      <c r="FD34" s="187"/>
      <c r="FE34" s="187"/>
      <c r="FF34" s="188"/>
      <c r="FG34" s="187"/>
      <c r="FH34" s="187"/>
      <c r="FI34" s="187"/>
      <c r="FJ34" s="187"/>
      <c r="FK34" s="187"/>
      <c r="FL34" s="187"/>
      <c r="FM34" s="188"/>
      <c r="FN34" s="187"/>
      <c r="FO34" s="187"/>
      <c r="FP34" s="187"/>
      <c r="FQ34" s="187"/>
      <c r="FR34" s="187"/>
      <c r="FS34" s="187"/>
      <c r="FT34" s="188"/>
      <c r="FU34" s="187"/>
      <c r="FV34" s="187"/>
      <c r="FW34" s="187"/>
      <c r="FX34" s="187"/>
      <c r="FY34" s="187"/>
      <c r="FZ34" s="187"/>
      <c r="GA34" s="188"/>
      <c r="GB34" s="187"/>
      <c r="GC34" s="187"/>
      <c r="GD34" s="187"/>
      <c r="GE34" s="187"/>
      <c r="GF34" s="187"/>
      <c r="GG34" s="187"/>
      <c r="GH34" s="188"/>
      <c r="GI34" s="187"/>
      <c r="GJ34" s="187"/>
      <c r="GK34" s="187"/>
      <c r="GL34" s="187"/>
      <c r="GM34" s="187"/>
      <c r="GN34" s="187"/>
      <c r="GO34" s="188"/>
      <c r="GP34" s="187"/>
      <c r="GQ34" s="187"/>
      <c r="GR34" s="187"/>
      <c r="GS34" s="187"/>
      <c r="GT34" s="187"/>
      <c r="GU34" s="187"/>
      <c r="GV34" s="188"/>
      <c r="GW34" s="187"/>
      <c r="GX34" s="187"/>
      <c r="GY34" s="187"/>
      <c r="GZ34" s="187"/>
      <c r="HA34" s="187"/>
      <c r="HB34" s="187"/>
      <c r="HC34" s="188"/>
      <c r="HD34" s="187"/>
      <c r="HE34" s="187"/>
      <c r="HF34" s="187"/>
      <c r="HG34" s="187"/>
      <c r="HH34" s="187"/>
      <c r="HI34" s="187"/>
      <c r="HJ34" s="188"/>
      <c r="HK34" s="187"/>
      <c r="HL34" s="187"/>
      <c r="HM34" s="187"/>
      <c r="HN34" s="187"/>
      <c r="HO34" s="187"/>
      <c r="HP34" s="187"/>
      <c r="HQ34" s="188"/>
      <c r="HR34" s="187"/>
      <c r="HS34" s="187"/>
      <c r="HT34" s="187"/>
      <c r="HU34" s="187"/>
      <c r="HV34" s="187"/>
      <c r="HW34" s="187"/>
      <c r="HX34" s="188"/>
      <c r="HY34" s="187"/>
      <c r="HZ34" s="187"/>
      <c r="IA34" s="187"/>
      <c r="IB34" s="187"/>
      <c r="IC34" s="187"/>
      <c r="ID34" s="187"/>
      <c r="IE34" s="188"/>
      <c r="IF34" s="187"/>
      <c r="IG34" s="187"/>
      <c r="IH34" s="187"/>
      <c r="II34" s="187"/>
      <c r="IJ34" s="187"/>
      <c r="IK34" s="187"/>
      <c r="IL34" s="188"/>
      <c r="IM34" s="187"/>
      <c r="IN34" s="187"/>
      <c r="IO34" s="187"/>
      <c r="IP34" s="187"/>
      <c r="IQ34" s="187"/>
      <c r="IR34" s="187"/>
      <c r="IS34" s="188"/>
      <c r="IT34" s="187"/>
      <c r="IU34" s="187"/>
      <c r="IV34" s="187"/>
    </row>
    <row r="35" spans="1:256" s="189" customFormat="1" ht="45.6" customHeight="1">
      <c r="A35" s="140" t="s">
        <v>131</v>
      </c>
      <c r="B35" s="144"/>
      <c r="C35" s="145"/>
      <c r="D35" s="315"/>
      <c r="E35" s="316"/>
      <c r="F35" s="316"/>
      <c r="G35" s="316"/>
      <c r="H35" s="316"/>
      <c r="I35" s="316"/>
      <c r="J35" s="317"/>
      <c r="K35" s="187"/>
      <c r="L35" s="187"/>
      <c r="M35" s="187"/>
      <c r="N35" s="187"/>
      <c r="O35" s="188"/>
      <c r="P35" s="187"/>
      <c r="Q35" s="187"/>
      <c r="R35" s="187"/>
      <c r="S35" s="187"/>
      <c r="T35" s="187"/>
      <c r="U35" s="187"/>
      <c r="V35" s="188"/>
      <c r="W35" s="187"/>
      <c r="X35" s="187"/>
      <c r="Y35" s="187"/>
      <c r="Z35" s="187"/>
      <c r="AA35" s="187"/>
      <c r="AB35" s="187"/>
      <c r="AC35" s="188"/>
      <c r="AD35" s="187"/>
      <c r="AE35" s="187"/>
      <c r="AF35" s="187"/>
      <c r="AG35" s="187"/>
      <c r="AH35" s="187"/>
      <c r="AI35" s="187"/>
      <c r="AJ35" s="188"/>
      <c r="AK35" s="187"/>
      <c r="AL35" s="187"/>
      <c r="AM35" s="187"/>
      <c r="AN35" s="187"/>
      <c r="AO35" s="187"/>
      <c r="AP35" s="187"/>
      <c r="AQ35" s="188"/>
      <c r="AR35" s="187"/>
      <c r="AS35" s="187"/>
      <c r="AT35" s="187"/>
      <c r="AU35" s="187"/>
      <c r="AV35" s="187"/>
      <c r="AW35" s="187"/>
      <c r="AX35" s="188"/>
      <c r="AY35" s="187"/>
      <c r="AZ35" s="187"/>
      <c r="BA35" s="187"/>
      <c r="BB35" s="187"/>
      <c r="BC35" s="187"/>
      <c r="BD35" s="187"/>
      <c r="BE35" s="188"/>
      <c r="BF35" s="187"/>
      <c r="BG35" s="187"/>
      <c r="BH35" s="187"/>
      <c r="BI35" s="187"/>
      <c r="BJ35" s="187"/>
      <c r="BK35" s="187"/>
      <c r="BL35" s="188"/>
      <c r="BM35" s="187"/>
      <c r="BN35" s="187"/>
      <c r="BO35" s="187"/>
      <c r="BP35" s="187"/>
      <c r="BQ35" s="187"/>
      <c r="BR35" s="187"/>
      <c r="BS35" s="188"/>
      <c r="BT35" s="187"/>
      <c r="BU35" s="187"/>
      <c r="BV35" s="187"/>
      <c r="BW35" s="187"/>
      <c r="BX35" s="187"/>
      <c r="BY35" s="187"/>
      <c r="BZ35" s="188"/>
      <c r="CA35" s="187"/>
      <c r="CB35" s="187"/>
      <c r="CC35" s="187"/>
      <c r="CD35" s="187"/>
      <c r="CE35" s="187"/>
      <c r="CF35" s="187"/>
      <c r="CG35" s="188"/>
      <c r="CH35" s="187"/>
      <c r="CI35" s="187"/>
      <c r="CJ35" s="187"/>
      <c r="CK35" s="187"/>
      <c r="CL35" s="187"/>
      <c r="CM35" s="187"/>
      <c r="CN35" s="188"/>
      <c r="CO35" s="187"/>
      <c r="CP35" s="187"/>
      <c r="CQ35" s="187"/>
      <c r="CR35" s="187"/>
      <c r="CS35" s="187"/>
      <c r="CT35" s="187"/>
      <c r="CU35" s="188"/>
      <c r="CV35" s="187"/>
      <c r="CW35" s="187"/>
      <c r="CX35" s="187"/>
      <c r="CY35" s="187"/>
      <c r="CZ35" s="187"/>
      <c r="DA35" s="187"/>
      <c r="DB35" s="188"/>
      <c r="DC35" s="187"/>
      <c r="DD35" s="187"/>
      <c r="DE35" s="187"/>
      <c r="DF35" s="187"/>
      <c r="DG35" s="187"/>
      <c r="DH35" s="187"/>
      <c r="DI35" s="188"/>
      <c r="DJ35" s="187"/>
      <c r="DK35" s="187"/>
      <c r="DL35" s="187"/>
      <c r="DM35" s="187"/>
      <c r="DN35" s="187"/>
      <c r="DO35" s="187"/>
      <c r="DP35" s="188"/>
      <c r="DQ35" s="187"/>
      <c r="DR35" s="187"/>
      <c r="DS35" s="187"/>
      <c r="DT35" s="187"/>
      <c r="DU35" s="187"/>
      <c r="DV35" s="187"/>
      <c r="DW35" s="188"/>
      <c r="DX35" s="187"/>
      <c r="DY35" s="187"/>
      <c r="DZ35" s="187"/>
      <c r="EA35" s="187"/>
      <c r="EB35" s="187"/>
      <c r="EC35" s="187"/>
      <c r="ED35" s="188"/>
      <c r="EE35" s="187"/>
      <c r="EF35" s="187"/>
      <c r="EG35" s="187"/>
      <c r="EH35" s="187"/>
      <c r="EI35" s="187"/>
      <c r="EJ35" s="187"/>
      <c r="EK35" s="188"/>
      <c r="EL35" s="187"/>
      <c r="EM35" s="187"/>
      <c r="EN35" s="187"/>
      <c r="EO35" s="187"/>
      <c r="EP35" s="187"/>
      <c r="EQ35" s="187"/>
      <c r="ER35" s="188"/>
      <c r="ES35" s="187"/>
      <c r="ET35" s="187"/>
      <c r="EU35" s="187"/>
      <c r="EV35" s="187"/>
      <c r="EW35" s="187"/>
      <c r="EX35" s="187"/>
      <c r="EY35" s="188"/>
      <c r="EZ35" s="187"/>
      <c r="FA35" s="187"/>
      <c r="FB35" s="187"/>
      <c r="FC35" s="187"/>
      <c r="FD35" s="187"/>
      <c r="FE35" s="187"/>
      <c r="FF35" s="188"/>
      <c r="FG35" s="187"/>
      <c r="FH35" s="187"/>
      <c r="FI35" s="187"/>
      <c r="FJ35" s="187"/>
      <c r="FK35" s="187"/>
      <c r="FL35" s="187"/>
      <c r="FM35" s="188"/>
      <c r="FN35" s="187"/>
      <c r="FO35" s="187"/>
      <c r="FP35" s="187"/>
      <c r="FQ35" s="187"/>
      <c r="FR35" s="187"/>
      <c r="FS35" s="187"/>
      <c r="FT35" s="188"/>
      <c r="FU35" s="187"/>
      <c r="FV35" s="187"/>
      <c r="FW35" s="187"/>
      <c r="FX35" s="187"/>
      <c r="FY35" s="187"/>
      <c r="FZ35" s="187"/>
      <c r="GA35" s="188"/>
      <c r="GB35" s="187"/>
      <c r="GC35" s="187"/>
      <c r="GD35" s="187"/>
      <c r="GE35" s="187"/>
      <c r="GF35" s="187"/>
      <c r="GG35" s="187"/>
      <c r="GH35" s="188"/>
      <c r="GI35" s="187"/>
      <c r="GJ35" s="187"/>
      <c r="GK35" s="187"/>
      <c r="GL35" s="187"/>
      <c r="GM35" s="187"/>
      <c r="GN35" s="187"/>
      <c r="GO35" s="188"/>
      <c r="GP35" s="187"/>
      <c r="GQ35" s="187"/>
      <c r="GR35" s="187"/>
      <c r="GS35" s="187"/>
      <c r="GT35" s="187"/>
      <c r="GU35" s="187"/>
      <c r="GV35" s="188"/>
      <c r="GW35" s="187"/>
      <c r="GX35" s="187"/>
      <c r="GY35" s="187"/>
      <c r="GZ35" s="187"/>
      <c r="HA35" s="187"/>
      <c r="HB35" s="187"/>
      <c r="HC35" s="188"/>
      <c r="HD35" s="187"/>
      <c r="HE35" s="187"/>
      <c r="HF35" s="187"/>
      <c r="HG35" s="187"/>
      <c r="HH35" s="187"/>
      <c r="HI35" s="187"/>
      <c r="HJ35" s="188"/>
      <c r="HK35" s="187"/>
      <c r="HL35" s="187"/>
      <c r="HM35" s="187"/>
      <c r="HN35" s="187"/>
      <c r="HO35" s="187"/>
      <c r="HP35" s="187"/>
      <c r="HQ35" s="188"/>
      <c r="HR35" s="187"/>
      <c r="HS35" s="187"/>
      <c r="HT35" s="187"/>
      <c r="HU35" s="187"/>
      <c r="HV35" s="187"/>
      <c r="HW35" s="187"/>
      <c r="HX35" s="188"/>
      <c r="HY35" s="187"/>
      <c r="HZ35" s="187"/>
      <c r="IA35" s="187"/>
      <c r="IB35" s="187"/>
      <c r="IC35" s="187"/>
      <c r="ID35" s="187"/>
      <c r="IE35" s="188"/>
      <c r="IF35" s="187"/>
      <c r="IG35" s="187"/>
      <c r="IH35" s="187"/>
      <c r="II35" s="187"/>
      <c r="IJ35" s="187"/>
      <c r="IK35" s="187"/>
      <c r="IL35" s="188"/>
      <c r="IM35" s="187"/>
      <c r="IN35" s="187"/>
      <c r="IO35" s="187"/>
      <c r="IP35" s="187"/>
      <c r="IQ35" s="187"/>
      <c r="IR35" s="187"/>
      <c r="IS35" s="188"/>
      <c r="IT35" s="187"/>
      <c r="IU35" s="187"/>
      <c r="IV35" s="187"/>
    </row>
    <row r="36" spans="1:256" s="189" customFormat="1" ht="18">
      <c r="A36" s="146"/>
      <c r="B36" s="147"/>
      <c r="C36" s="148"/>
      <c r="D36" s="149" t="s">
        <v>147</v>
      </c>
      <c r="E36" s="150"/>
      <c r="F36" s="148"/>
      <c r="G36" s="157" t="s">
        <v>215</v>
      </c>
      <c r="H36" s="148" t="s">
        <v>150</v>
      </c>
      <c r="I36" s="151" t="s">
        <v>188</v>
      </c>
      <c r="J36" s="152"/>
      <c r="K36" s="187"/>
      <c r="L36" s="187"/>
      <c r="M36" s="187"/>
      <c r="N36" s="187"/>
      <c r="O36" s="188"/>
      <c r="P36" s="187"/>
      <c r="Q36" s="187"/>
      <c r="R36" s="187"/>
      <c r="S36" s="187"/>
      <c r="T36" s="187"/>
      <c r="U36" s="187"/>
      <c r="V36" s="188"/>
      <c r="W36" s="187"/>
      <c r="X36" s="187"/>
      <c r="Y36" s="187"/>
      <c r="Z36" s="187"/>
      <c r="AA36" s="187"/>
      <c r="AB36" s="187"/>
      <c r="AC36" s="188"/>
      <c r="AD36" s="187"/>
      <c r="AE36" s="187"/>
      <c r="AF36" s="187"/>
      <c r="AG36" s="187"/>
      <c r="AH36" s="187"/>
      <c r="AI36" s="187"/>
      <c r="AJ36" s="188"/>
      <c r="AK36" s="187"/>
      <c r="AL36" s="187"/>
      <c r="AM36" s="187"/>
      <c r="AN36" s="187"/>
      <c r="AO36" s="187"/>
      <c r="AP36" s="187"/>
      <c r="AQ36" s="188"/>
      <c r="AR36" s="187"/>
      <c r="AS36" s="187"/>
      <c r="AT36" s="187"/>
      <c r="AU36" s="187"/>
      <c r="AV36" s="187"/>
      <c r="AW36" s="187"/>
      <c r="AX36" s="188"/>
      <c r="AY36" s="187"/>
      <c r="AZ36" s="187"/>
      <c r="BA36" s="187"/>
      <c r="BB36" s="187"/>
      <c r="BC36" s="187"/>
      <c r="BD36" s="187"/>
      <c r="BE36" s="188"/>
      <c r="BF36" s="187"/>
      <c r="BG36" s="187"/>
      <c r="BH36" s="187"/>
      <c r="BI36" s="187"/>
      <c r="BJ36" s="187"/>
      <c r="BK36" s="187"/>
      <c r="BL36" s="188"/>
      <c r="BM36" s="187"/>
      <c r="BN36" s="187"/>
      <c r="BO36" s="187"/>
      <c r="BP36" s="187"/>
      <c r="BQ36" s="187"/>
      <c r="BR36" s="187"/>
      <c r="BS36" s="188"/>
      <c r="BT36" s="187"/>
      <c r="BU36" s="187"/>
      <c r="BV36" s="187"/>
      <c r="BW36" s="187"/>
      <c r="BX36" s="187"/>
      <c r="BY36" s="187"/>
      <c r="BZ36" s="188"/>
      <c r="CA36" s="187"/>
      <c r="CB36" s="187"/>
      <c r="CC36" s="187"/>
      <c r="CD36" s="187"/>
      <c r="CE36" s="187"/>
      <c r="CF36" s="187"/>
      <c r="CG36" s="188"/>
      <c r="CH36" s="187"/>
      <c r="CI36" s="187"/>
      <c r="CJ36" s="187"/>
      <c r="CK36" s="187"/>
      <c r="CL36" s="187"/>
      <c r="CM36" s="187"/>
      <c r="CN36" s="188"/>
      <c r="CO36" s="187"/>
      <c r="CP36" s="187"/>
      <c r="CQ36" s="187"/>
      <c r="CR36" s="187"/>
      <c r="CS36" s="187"/>
      <c r="CT36" s="187"/>
      <c r="CU36" s="188"/>
      <c r="CV36" s="187"/>
      <c r="CW36" s="187"/>
      <c r="CX36" s="187"/>
      <c r="CY36" s="187"/>
      <c r="CZ36" s="187"/>
      <c r="DA36" s="187"/>
      <c r="DB36" s="188"/>
      <c r="DC36" s="187"/>
      <c r="DD36" s="187"/>
      <c r="DE36" s="187"/>
      <c r="DF36" s="187"/>
      <c r="DG36" s="187"/>
      <c r="DH36" s="187"/>
      <c r="DI36" s="188"/>
      <c r="DJ36" s="187"/>
      <c r="DK36" s="187"/>
      <c r="DL36" s="187"/>
      <c r="DM36" s="187"/>
      <c r="DN36" s="187"/>
      <c r="DO36" s="187"/>
      <c r="DP36" s="188"/>
      <c r="DQ36" s="187"/>
      <c r="DR36" s="187"/>
      <c r="DS36" s="187"/>
      <c r="DT36" s="187"/>
      <c r="DU36" s="187"/>
      <c r="DV36" s="187"/>
      <c r="DW36" s="188"/>
      <c r="DX36" s="187"/>
      <c r="DY36" s="187"/>
      <c r="DZ36" s="187"/>
      <c r="EA36" s="187"/>
      <c r="EB36" s="187"/>
      <c r="EC36" s="187"/>
      <c r="ED36" s="188"/>
      <c r="EE36" s="187"/>
      <c r="EF36" s="187"/>
      <c r="EG36" s="187"/>
      <c r="EH36" s="187"/>
      <c r="EI36" s="187"/>
      <c r="EJ36" s="187"/>
      <c r="EK36" s="188"/>
      <c r="EL36" s="187"/>
      <c r="EM36" s="187"/>
      <c r="EN36" s="187"/>
      <c r="EO36" s="187"/>
      <c r="EP36" s="187"/>
      <c r="EQ36" s="187"/>
      <c r="ER36" s="188"/>
      <c r="ES36" s="187"/>
      <c r="ET36" s="187"/>
      <c r="EU36" s="187"/>
      <c r="EV36" s="187"/>
      <c r="EW36" s="187"/>
      <c r="EX36" s="187"/>
      <c r="EY36" s="188"/>
      <c r="EZ36" s="187"/>
      <c r="FA36" s="187"/>
      <c r="FB36" s="187"/>
      <c r="FC36" s="187"/>
      <c r="FD36" s="187"/>
      <c r="FE36" s="187"/>
      <c r="FF36" s="188"/>
      <c r="FG36" s="187"/>
      <c r="FH36" s="187"/>
      <c r="FI36" s="187"/>
      <c r="FJ36" s="187"/>
      <c r="FK36" s="187"/>
      <c r="FL36" s="187"/>
      <c r="FM36" s="188"/>
      <c r="FN36" s="187"/>
      <c r="FO36" s="187"/>
      <c r="FP36" s="187"/>
      <c r="FQ36" s="187"/>
      <c r="FR36" s="187"/>
      <c r="FS36" s="187"/>
      <c r="FT36" s="188"/>
      <c r="FU36" s="187"/>
      <c r="FV36" s="187"/>
      <c r="FW36" s="187"/>
      <c r="FX36" s="187"/>
      <c r="FY36" s="187"/>
      <c r="FZ36" s="187"/>
      <c r="GA36" s="188"/>
      <c r="GB36" s="187"/>
      <c r="GC36" s="187"/>
      <c r="GD36" s="187"/>
      <c r="GE36" s="187"/>
      <c r="GF36" s="187"/>
      <c r="GG36" s="187"/>
      <c r="GH36" s="188"/>
      <c r="GI36" s="187"/>
      <c r="GJ36" s="187"/>
      <c r="GK36" s="187"/>
      <c r="GL36" s="187"/>
      <c r="GM36" s="187"/>
      <c r="GN36" s="187"/>
      <c r="GO36" s="188"/>
      <c r="GP36" s="187"/>
      <c r="GQ36" s="187"/>
      <c r="GR36" s="187"/>
      <c r="GS36" s="187"/>
      <c r="GT36" s="187"/>
      <c r="GU36" s="187"/>
      <c r="GV36" s="188"/>
      <c r="GW36" s="187"/>
      <c r="GX36" s="187"/>
      <c r="GY36" s="187"/>
      <c r="GZ36" s="187"/>
      <c r="HA36" s="187"/>
      <c r="HB36" s="187"/>
      <c r="HC36" s="188"/>
      <c r="HD36" s="187"/>
      <c r="HE36" s="187"/>
      <c r="HF36" s="187"/>
      <c r="HG36" s="187"/>
      <c r="HH36" s="187"/>
      <c r="HI36" s="187"/>
      <c r="HJ36" s="188"/>
      <c r="HK36" s="187"/>
      <c r="HL36" s="187"/>
      <c r="HM36" s="187"/>
      <c r="HN36" s="187"/>
      <c r="HO36" s="187"/>
      <c r="HP36" s="187"/>
      <c r="HQ36" s="188"/>
      <c r="HR36" s="187"/>
      <c r="HS36" s="187"/>
      <c r="HT36" s="187"/>
      <c r="HU36" s="187"/>
      <c r="HV36" s="187"/>
      <c r="HW36" s="187"/>
      <c r="HX36" s="188"/>
      <c r="HY36" s="187"/>
      <c r="HZ36" s="187"/>
      <c r="IA36" s="187"/>
      <c r="IB36" s="187"/>
      <c r="IC36" s="187"/>
      <c r="ID36" s="187"/>
      <c r="IE36" s="188"/>
      <c r="IF36" s="187"/>
      <c r="IG36" s="187"/>
      <c r="IH36" s="187"/>
      <c r="II36" s="187"/>
      <c r="IJ36" s="187"/>
      <c r="IK36" s="187"/>
      <c r="IL36" s="188"/>
      <c r="IM36" s="187"/>
      <c r="IN36" s="187"/>
      <c r="IO36" s="187"/>
      <c r="IP36" s="187"/>
      <c r="IQ36" s="187"/>
      <c r="IR36" s="187"/>
      <c r="IS36" s="188"/>
      <c r="IT36" s="187"/>
      <c r="IU36" s="187"/>
      <c r="IV36" s="187"/>
    </row>
    <row r="37" spans="1:256" s="189" customFormat="1" ht="18">
      <c r="A37" s="266" t="s">
        <v>239</v>
      </c>
      <c r="B37" s="267"/>
      <c r="C37" s="158" t="s">
        <v>371</v>
      </c>
      <c r="D37" s="154">
        <f>3.21+14.65</f>
        <v>17.86</v>
      </c>
      <c r="E37" s="154"/>
      <c r="F37" s="154"/>
      <c r="G37" s="154">
        <f>0.8*7</f>
        <v>5.6000000000000005</v>
      </c>
      <c r="H37" s="154">
        <v>1</v>
      </c>
      <c r="I37" s="154">
        <f>(D37*H37)-G37</f>
        <v>12.259999999999998</v>
      </c>
      <c r="J37" s="152"/>
      <c r="K37" s="187"/>
      <c r="L37" s="187"/>
      <c r="M37" s="187"/>
      <c r="N37" s="187"/>
      <c r="O37" s="188"/>
      <c r="P37" s="187"/>
      <c r="Q37" s="187"/>
      <c r="R37" s="187"/>
      <c r="S37" s="187"/>
      <c r="T37" s="187"/>
      <c r="U37" s="187"/>
      <c r="V37" s="188"/>
      <c r="W37" s="187"/>
      <c r="X37" s="187"/>
      <c r="Y37" s="187"/>
      <c r="Z37" s="187"/>
      <c r="AA37" s="187"/>
      <c r="AB37" s="187"/>
      <c r="AC37" s="188"/>
      <c r="AD37" s="187"/>
      <c r="AE37" s="187"/>
      <c r="AF37" s="187"/>
      <c r="AG37" s="187"/>
      <c r="AH37" s="187"/>
      <c r="AI37" s="187"/>
      <c r="AJ37" s="188"/>
      <c r="AK37" s="187"/>
      <c r="AL37" s="187"/>
      <c r="AM37" s="187"/>
      <c r="AN37" s="187"/>
      <c r="AO37" s="187"/>
      <c r="AP37" s="187"/>
      <c r="AQ37" s="188"/>
      <c r="AR37" s="187"/>
      <c r="AS37" s="187"/>
      <c r="AT37" s="187"/>
      <c r="AU37" s="187"/>
      <c r="AV37" s="187"/>
      <c r="AW37" s="187"/>
      <c r="AX37" s="188"/>
      <c r="AY37" s="187"/>
      <c r="AZ37" s="187"/>
      <c r="BA37" s="187"/>
      <c r="BB37" s="187"/>
      <c r="BC37" s="187"/>
      <c r="BD37" s="187"/>
      <c r="BE37" s="188"/>
      <c r="BF37" s="187"/>
      <c r="BG37" s="187"/>
      <c r="BH37" s="187"/>
      <c r="BI37" s="187"/>
      <c r="BJ37" s="187"/>
      <c r="BK37" s="187"/>
      <c r="BL37" s="188"/>
      <c r="BM37" s="187"/>
      <c r="BN37" s="187"/>
      <c r="BO37" s="187"/>
      <c r="BP37" s="187"/>
      <c r="BQ37" s="187"/>
      <c r="BR37" s="187"/>
      <c r="BS37" s="188"/>
      <c r="BT37" s="187"/>
      <c r="BU37" s="187"/>
      <c r="BV37" s="187"/>
      <c r="BW37" s="187"/>
      <c r="BX37" s="187"/>
      <c r="BY37" s="187"/>
      <c r="BZ37" s="188"/>
      <c r="CA37" s="187"/>
      <c r="CB37" s="187"/>
      <c r="CC37" s="187"/>
      <c r="CD37" s="187"/>
      <c r="CE37" s="187"/>
      <c r="CF37" s="187"/>
      <c r="CG37" s="188"/>
      <c r="CH37" s="187"/>
      <c r="CI37" s="187"/>
      <c r="CJ37" s="187"/>
      <c r="CK37" s="187"/>
      <c r="CL37" s="187"/>
      <c r="CM37" s="187"/>
      <c r="CN37" s="188"/>
      <c r="CO37" s="187"/>
      <c r="CP37" s="187"/>
      <c r="CQ37" s="187"/>
      <c r="CR37" s="187"/>
      <c r="CS37" s="187"/>
      <c r="CT37" s="187"/>
      <c r="CU37" s="188"/>
      <c r="CV37" s="187"/>
      <c r="CW37" s="187"/>
      <c r="CX37" s="187"/>
      <c r="CY37" s="187"/>
      <c r="CZ37" s="187"/>
      <c r="DA37" s="187"/>
      <c r="DB37" s="188"/>
      <c r="DC37" s="187"/>
      <c r="DD37" s="187"/>
      <c r="DE37" s="187"/>
      <c r="DF37" s="187"/>
      <c r="DG37" s="187"/>
      <c r="DH37" s="187"/>
      <c r="DI37" s="188"/>
      <c r="DJ37" s="187"/>
      <c r="DK37" s="187"/>
      <c r="DL37" s="187"/>
      <c r="DM37" s="187"/>
      <c r="DN37" s="187"/>
      <c r="DO37" s="187"/>
      <c r="DP37" s="188"/>
      <c r="DQ37" s="187"/>
      <c r="DR37" s="187"/>
      <c r="DS37" s="187"/>
      <c r="DT37" s="187"/>
      <c r="DU37" s="187"/>
      <c r="DV37" s="187"/>
      <c r="DW37" s="188"/>
      <c r="DX37" s="187"/>
      <c r="DY37" s="187"/>
      <c r="DZ37" s="187"/>
      <c r="EA37" s="187"/>
      <c r="EB37" s="187"/>
      <c r="EC37" s="187"/>
      <c r="ED37" s="188"/>
      <c r="EE37" s="187"/>
      <c r="EF37" s="187"/>
      <c r="EG37" s="187"/>
      <c r="EH37" s="187"/>
      <c r="EI37" s="187"/>
      <c r="EJ37" s="187"/>
      <c r="EK37" s="188"/>
      <c r="EL37" s="187"/>
      <c r="EM37" s="187"/>
      <c r="EN37" s="187"/>
      <c r="EO37" s="187"/>
      <c r="EP37" s="187"/>
      <c r="EQ37" s="187"/>
      <c r="ER37" s="188"/>
      <c r="ES37" s="187"/>
      <c r="ET37" s="187"/>
      <c r="EU37" s="187"/>
      <c r="EV37" s="187"/>
      <c r="EW37" s="187"/>
      <c r="EX37" s="187"/>
      <c r="EY37" s="188"/>
      <c r="EZ37" s="187"/>
      <c r="FA37" s="187"/>
      <c r="FB37" s="187"/>
      <c r="FC37" s="187"/>
      <c r="FD37" s="187"/>
      <c r="FE37" s="187"/>
      <c r="FF37" s="188"/>
      <c r="FG37" s="187"/>
      <c r="FH37" s="187"/>
      <c r="FI37" s="187"/>
      <c r="FJ37" s="187"/>
      <c r="FK37" s="187"/>
      <c r="FL37" s="187"/>
      <c r="FM37" s="188"/>
      <c r="FN37" s="187"/>
      <c r="FO37" s="187"/>
      <c r="FP37" s="187"/>
      <c r="FQ37" s="187"/>
      <c r="FR37" s="187"/>
      <c r="FS37" s="187"/>
      <c r="FT37" s="188"/>
      <c r="FU37" s="187"/>
      <c r="FV37" s="187"/>
      <c r="FW37" s="187"/>
      <c r="FX37" s="187"/>
      <c r="FY37" s="187"/>
      <c r="FZ37" s="187"/>
      <c r="GA37" s="188"/>
      <c r="GB37" s="187"/>
      <c r="GC37" s="187"/>
      <c r="GD37" s="187"/>
      <c r="GE37" s="187"/>
      <c r="GF37" s="187"/>
      <c r="GG37" s="187"/>
      <c r="GH37" s="188"/>
      <c r="GI37" s="187"/>
      <c r="GJ37" s="187"/>
      <c r="GK37" s="187"/>
      <c r="GL37" s="187"/>
      <c r="GM37" s="187"/>
      <c r="GN37" s="187"/>
      <c r="GO37" s="188"/>
      <c r="GP37" s="187"/>
      <c r="GQ37" s="187"/>
      <c r="GR37" s="187"/>
      <c r="GS37" s="187"/>
      <c r="GT37" s="187"/>
      <c r="GU37" s="187"/>
      <c r="GV37" s="188"/>
      <c r="GW37" s="187"/>
      <c r="GX37" s="187"/>
      <c r="GY37" s="187"/>
      <c r="GZ37" s="187"/>
      <c r="HA37" s="187"/>
      <c r="HB37" s="187"/>
      <c r="HC37" s="188"/>
      <c r="HD37" s="187"/>
      <c r="HE37" s="187"/>
      <c r="HF37" s="187"/>
      <c r="HG37" s="187"/>
      <c r="HH37" s="187"/>
      <c r="HI37" s="187"/>
      <c r="HJ37" s="188"/>
      <c r="HK37" s="187"/>
      <c r="HL37" s="187"/>
      <c r="HM37" s="187"/>
      <c r="HN37" s="187"/>
      <c r="HO37" s="187"/>
      <c r="HP37" s="187"/>
      <c r="HQ37" s="188"/>
      <c r="HR37" s="187"/>
      <c r="HS37" s="187"/>
      <c r="HT37" s="187"/>
      <c r="HU37" s="187"/>
      <c r="HV37" s="187"/>
      <c r="HW37" s="187"/>
      <c r="HX37" s="188"/>
      <c r="HY37" s="187"/>
      <c r="HZ37" s="187"/>
      <c r="IA37" s="187"/>
      <c r="IB37" s="187"/>
      <c r="IC37" s="187"/>
      <c r="ID37" s="187"/>
      <c r="IE37" s="188"/>
      <c r="IF37" s="187"/>
      <c r="IG37" s="187"/>
      <c r="IH37" s="187"/>
      <c r="II37" s="187"/>
      <c r="IJ37" s="187"/>
      <c r="IK37" s="187"/>
      <c r="IL37" s="188"/>
      <c r="IM37" s="187"/>
      <c r="IN37" s="187"/>
      <c r="IO37" s="187"/>
      <c r="IP37" s="187"/>
      <c r="IQ37" s="187"/>
      <c r="IR37" s="187"/>
      <c r="IS37" s="188"/>
      <c r="IT37" s="187"/>
      <c r="IU37" s="187"/>
      <c r="IV37" s="187"/>
    </row>
    <row r="38" spans="1:256" s="189" customFormat="1" ht="18">
      <c r="A38" s="266" t="s">
        <v>234</v>
      </c>
      <c r="B38" s="267"/>
      <c r="C38" s="158"/>
      <c r="D38" s="154">
        <v>0</v>
      </c>
      <c r="E38" s="154"/>
      <c r="F38" s="154"/>
      <c r="G38" s="154">
        <v>0</v>
      </c>
      <c r="H38" s="154">
        <v>1</v>
      </c>
      <c r="I38" s="154">
        <f t="shared" ref="I38:I48" si="1">(D38*H38)-G38</f>
        <v>0</v>
      </c>
      <c r="J38" s="152"/>
      <c r="K38" s="187"/>
      <c r="L38" s="187"/>
      <c r="M38" s="187"/>
      <c r="N38" s="187"/>
      <c r="O38" s="188"/>
      <c r="P38" s="187"/>
      <c r="Q38" s="187"/>
      <c r="R38" s="187"/>
      <c r="S38" s="187"/>
      <c r="T38" s="187"/>
      <c r="U38" s="187"/>
      <c r="V38" s="188"/>
      <c r="W38" s="187"/>
      <c r="X38" s="187"/>
      <c r="Y38" s="187"/>
      <c r="Z38" s="187"/>
      <c r="AA38" s="187"/>
      <c r="AB38" s="187"/>
      <c r="AC38" s="188"/>
      <c r="AD38" s="187"/>
      <c r="AE38" s="187"/>
      <c r="AF38" s="187"/>
      <c r="AG38" s="187"/>
      <c r="AH38" s="187"/>
      <c r="AI38" s="187"/>
      <c r="AJ38" s="188"/>
      <c r="AK38" s="187"/>
      <c r="AL38" s="187"/>
      <c r="AM38" s="187"/>
      <c r="AN38" s="187"/>
      <c r="AO38" s="187"/>
      <c r="AP38" s="187"/>
      <c r="AQ38" s="188"/>
      <c r="AR38" s="187"/>
      <c r="AS38" s="187"/>
      <c r="AT38" s="187"/>
      <c r="AU38" s="187"/>
      <c r="AV38" s="187"/>
      <c r="AW38" s="187"/>
      <c r="AX38" s="188"/>
      <c r="AY38" s="187"/>
      <c r="AZ38" s="187"/>
      <c r="BA38" s="187"/>
      <c r="BB38" s="187"/>
      <c r="BC38" s="187"/>
      <c r="BD38" s="187"/>
      <c r="BE38" s="188"/>
      <c r="BF38" s="187"/>
      <c r="BG38" s="187"/>
      <c r="BH38" s="187"/>
      <c r="BI38" s="187"/>
      <c r="BJ38" s="187"/>
      <c r="BK38" s="187"/>
      <c r="BL38" s="188"/>
      <c r="BM38" s="187"/>
      <c r="BN38" s="187"/>
      <c r="BO38" s="187"/>
      <c r="BP38" s="187"/>
      <c r="BQ38" s="187"/>
      <c r="BR38" s="187"/>
      <c r="BS38" s="188"/>
      <c r="BT38" s="187"/>
      <c r="BU38" s="187"/>
      <c r="BV38" s="187"/>
      <c r="BW38" s="187"/>
      <c r="BX38" s="187"/>
      <c r="BY38" s="187"/>
      <c r="BZ38" s="188"/>
      <c r="CA38" s="187"/>
      <c r="CB38" s="187"/>
      <c r="CC38" s="187"/>
      <c r="CD38" s="187"/>
      <c r="CE38" s="187"/>
      <c r="CF38" s="187"/>
      <c r="CG38" s="188"/>
      <c r="CH38" s="187"/>
      <c r="CI38" s="187"/>
      <c r="CJ38" s="187"/>
      <c r="CK38" s="187"/>
      <c r="CL38" s="187"/>
      <c r="CM38" s="187"/>
      <c r="CN38" s="188"/>
      <c r="CO38" s="187"/>
      <c r="CP38" s="187"/>
      <c r="CQ38" s="187"/>
      <c r="CR38" s="187"/>
      <c r="CS38" s="187"/>
      <c r="CT38" s="187"/>
      <c r="CU38" s="188"/>
      <c r="CV38" s="187"/>
      <c r="CW38" s="187"/>
      <c r="CX38" s="187"/>
      <c r="CY38" s="187"/>
      <c r="CZ38" s="187"/>
      <c r="DA38" s="187"/>
      <c r="DB38" s="188"/>
      <c r="DC38" s="187"/>
      <c r="DD38" s="187"/>
      <c r="DE38" s="187"/>
      <c r="DF38" s="187"/>
      <c r="DG38" s="187"/>
      <c r="DH38" s="187"/>
      <c r="DI38" s="188"/>
      <c r="DJ38" s="187"/>
      <c r="DK38" s="187"/>
      <c r="DL38" s="187"/>
      <c r="DM38" s="187"/>
      <c r="DN38" s="187"/>
      <c r="DO38" s="187"/>
      <c r="DP38" s="188"/>
      <c r="DQ38" s="187"/>
      <c r="DR38" s="187"/>
      <c r="DS38" s="187"/>
      <c r="DT38" s="187"/>
      <c r="DU38" s="187"/>
      <c r="DV38" s="187"/>
      <c r="DW38" s="188"/>
      <c r="DX38" s="187"/>
      <c r="DY38" s="187"/>
      <c r="DZ38" s="187"/>
      <c r="EA38" s="187"/>
      <c r="EB38" s="187"/>
      <c r="EC38" s="187"/>
      <c r="ED38" s="188"/>
      <c r="EE38" s="187"/>
      <c r="EF38" s="187"/>
      <c r="EG38" s="187"/>
      <c r="EH38" s="187"/>
      <c r="EI38" s="187"/>
      <c r="EJ38" s="187"/>
      <c r="EK38" s="188"/>
      <c r="EL38" s="187"/>
      <c r="EM38" s="187"/>
      <c r="EN38" s="187"/>
      <c r="EO38" s="187"/>
      <c r="EP38" s="187"/>
      <c r="EQ38" s="187"/>
      <c r="ER38" s="188"/>
      <c r="ES38" s="187"/>
      <c r="ET38" s="187"/>
      <c r="EU38" s="187"/>
      <c r="EV38" s="187"/>
      <c r="EW38" s="187"/>
      <c r="EX38" s="187"/>
      <c r="EY38" s="188"/>
      <c r="EZ38" s="187"/>
      <c r="FA38" s="187"/>
      <c r="FB38" s="187"/>
      <c r="FC38" s="187"/>
      <c r="FD38" s="187"/>
      <c r="FE38" s="187"/>
      <c r="FF38" s="188"/>
      <c r="FG38" s="187"/>
      <c r="FH38" s="187"/>
      <c r="FI38" s="187"/>
      <c r="FJ38" s="187"/>
      <c r="FK38" s="187"/>
      <c r="FL38" s="187"/>
      <c r="FM38" s="188"/>
      <c r="FN38" s="187"/>
      <c r="FO38" s="187"/>
      <c r="FP38" s="187"/>
      <c r="FQ38" s="187"/>
      <c r="FR38" s="187"/>
      <c r="FS38" s="187"/>
      <c r="FT38" s="188"/>
      <c r="FU38" s="187"/>
      <c r="FV38" s="187"/>
      <c r="FW38" s="187"/>
      <c r="FX38" s="187"/>
      <c r="FY38" s="187"/>
      <c r="FZ38" s="187"/>
      <c r="GA38" s="188"/>
      <c r="GB38" s="187"/>
      <c r="GC38" s="187"/>
      <c r="GD38" s="187"/>
      <c r="GE38" s="187"/>
      <c r="GF38" s="187"/>
      <c r="GG38" s="187"/>
      <c r="GH38" s="188"/>
      <c r="GI38" s="187"/>
      <c r="GJ38" s="187"/>
      <c r="GK38" s="187"/>
      <c r="GL38" s="187"/>
      <c r="GM38" s="187"/>
      <c r="GN38" s="187"/>
      <c r="GO38" s="188"/>
      <c r="GP38" s="187"/>
      <c r="GQ38" s="187"/>
      <c r="GR38" s="187"/>
      <c r="GS38" s="187"/>
      <c r="GT38" s="187"/>
      <c r="GU38" s="187"/>
      <c r="GV38" s="188"/>
      <c r="GW38" s="187"/>
      <c r="GX38" s="187"/>
      <c r="GY38" s="187"/>
      <c r="GZ38" s="187"/>
      <c r="HA38" s="187"/>
      <c r="HB38" s="187"/>
      <c r="HC38" s="188"/>
      <c r="HD38" s="187"/>
      <c r="HE38" s="187"/>
      <c r="HF38" s="187"/>
      <c r="HG38" s="187"/>
      <c r="HH38" s="187"/>
      <c r="HI38" s="187"/>
      <c r="HJ38" s="188"/>
      <c r="HK38" s="187"/>
      <c r="HL38" s="187"/>
      <c r="HM38" s="187"/>
      <c r="HN38" s="187"/>
      <c r="HO38" s="187"/>
      <c r="HP38" s="187"/>
      <c r="HQ38" s="188"/>
      <c r="HR38" s="187"/>
      <c r="HS38" s="187"/>
      <c r="HT38" s="187"/>
      <c r="HU38" s="187"/>
      <c r="HV38" s="187"/>
      <c r="HW38" s="187"/>
      <c r="HX38" s="188"/>
      <c r="HY38" s="187"/>
      <c r="HZ38" s="187"/>
      <c r="IA38" s="187"/>
      <c r="IB38" s="187"/>
      <c r="IC38" s="187"/>
      <c r="ID38" s="187"/>
      <c r="IE38" s="188"/>
      <c r="IF38" s="187"/>
      <c r="IG38" s="187"/>
      <c r="IH38" s="187"/>
      <c r="II38" s="187"/>
      <c r="IJ38" s="187"/>
      <c r="IK38" s="187"/>
      <c r="IL38" s="188"/>
      <c r="IM38" s="187"/>
      <c r="IN38" s="187"/>
      <c r="IO38" s="187"/>
      <c r="IP38" s="187"/>
      <c r="IQ38" s="187"/>
      <c r="IR38" s="187"/>
      <c r="IS38" s="188"/>
      <c r="IT38" s="187"/>
      <c r="IU38" s="187"/>
      <c r="IV38" s="187"/>
    </row>
    <row r="39" spans="1:256" s="189" customFormat="1" ht="18">
      <c r="A39" s="266" t="s">
        <v>238</v>
      </c>
      <c r="B39" s="267"/>
      <c r="C39" s="158"/>
      <c r="D39" s="154">
        <v>0</v>
      </c>
      <c r="E39" s="154"/>
      <c r="F39" s="154"/>
      <c r="G39" s="154">
        <v>0</v>
      </c>
      <c r="H39" s="154">
        <v>1</v>
      </c>
      <c r="I39" s="154">
        <f t="shared" si="1"/>
        <v>0</v>
      </c>
      <c r="J39" s="152"/>
      <c r="K39" s="187"/>
      <c r="L39" s="187"/>
      <c r="M39" s="187"/>
      <c r="N39" s="187"/>
      <c r="O39" s="188"/>
      <c r="P39" s="187"/>
      <c r="Q39" s="187"/>
      <c r="R39" s="187"/>
      <c r="S39" s="187"/>
      <c r="T39" s="187"/>
      <c r="U39" s="187"/>
      <c r="V39" s="188"/>
      <c r="W39" s="187"/>
      <c r="X39" s="187"/>
      <c r="Y39" s="187"/>
      <c r="Z39" s="187"/>
      <c r="AA39" s="187"/>
      <c r="AB39" s="187"/>
      <c r="AC39" s="188"/>
      <c r="AD39" s="187"/>
      <c r="AE39" s="187"/>
      <c r="AF39" s="187"/>
      <c r="AG39" s="187"/>
      <c r="AH39" s="187"/>
      <c r="AI39" s="187"/>
      <c r="AJ39" s="188"/>
      <c r="AK39" s="187"/>
      <c r="AL39" s="187"/>
      <c r="AM39" s="187"/>
      <c r="AN39" s="187"/>
      <c r="AO39" s="187"/>
      <c r="AP39" s="187"/>
      <c r="AQ39" s="188"/>
      <c r="AR39" s="187"/>
      <c r="AS39" s="187"/>
      <c r="AT39" s="187"/>
      <c r="AU39" s="187"/>
      <c r="AV39" s="187"/>
      <c r="AW39" s="187"/>
      <c r="AX39" s="188"/>
      <c r="AY39" s="187"/>
      <c r="AZ39" s="187"/>
      <c r="BA39" s="187"/>
      <c r="BB39" s="187"/>
      <c r="BC39" s="187"/>
      <c r="BD39" s="187"/>
      <c r="BE39" s="188"/>
      <c r="BF39" s="187"/>
      <c r="BG39" s="187"/>
      <c r="BH39" s="187"/>
      <c r="BI39" s="187"/>
      <c r="BJ39" s="187"/>
      <c r="BK39" s="187"/>
      <c r="BL39" s="188"/>
      <c r="BM39" s="187"/>
      <c r="BN39" s="187"/>
      <c r="BO39" s="187"/>
      <c r="BP39" s="187"/>
      <c r="BQ39" s="187"/>
      <c r="BR39" s="187"/>
      <c r="BS39" s="188"/>
      <c r="BT39" s="187"/>
      <c r="BU39" s="187"/>
      <c r="BV39" s="187"/>
      <c r="BW39" s="187"/>
      <c r="BX39" s="187"/>
      <c r="BY39" s="187"/>
      <c r="BZ39" s="188"/>
      <c r="CA39" s="187"/>
      <c r="CB39" s="187"/>
      <c r="CC39" s="187"/>
      <c r="CD39" s="187"/>
      <c r="CE39" s="187"/>
      <c r="CF39" s="187"/>
      <c r="CG39" s="188"/>
      <c r="CH39" s="187"/>
      <c r="CI39" s="187"/>
      <c r="CJ39" s="187"/>
      <c r="CK39" s="187"/>
      <c r="CL39" s="187"/>
      <c r="CM39" s="187"/>
      <c r="CN39" s="188"/>
      <c r="CO39" s="187"/>
      <c r="CP39" s="187"/>
      <c r="CQ39" s="187"/>
      <c r="CR39" s="187"/>
      <c r="CS39" s="187"/>
      <c r="CT39" s="187"/>
      <c r="CU39" s="188"/>
      <c r="CV39" s="187"/>
      <c r="CW39" s="187"/>
      <c r="CX39" s="187"/>
      <c r="CY39" s="187"/>
      <c r="CZ39" s="187"/>
      <c r="DA39" s="187"/>
      <c r="DB39" s="188"/>
      <c r="DC39" s="187"/>
      <c r="DD39" s="187"/>
      <c r="DE39" s="187"/>
      <c r="DF39" s="187"/>
      <c r="DG39" s="187"/>
      <c r="DH39" s="187"/>
      <c r="DI39" s="188"/>
      <c r="DJ39" s="187"/>
      <c r="DK39" s="187"/>
      <c r="DL39" s="187"/>
      <c r="DM39" s="187"/>
      <c r="DN39" s="187"/>
      <c r="DO39" s="187"/>
      <c r="DP39" s="188"/>
      <c r="DQ39" s="187"/>
      <c r="DR39" s="187"/>
      <c r="DS39" s="187"/>
      <c r="DT39" s="187"/>
      <c r="DU39" s="187"/>
      <c r="DV39" s="187"/>
      <c r="DW39" s="188"/>
      <c r="DX39" s="187"/>
      <c r="DY39" s="187"/>
      <c r="DZ39" s="187"/>
      <c r="EA39" s="187"/>
      <c r="EB39" s="187"/>
      <c r="EC39" s="187"/>
      <c r="ED39" s="188"/>
      <c r="EE39" s="187"/>
      <c r="EF39" s="187"/>
      <c r="EG39" s="187"/>
      <c r="EH39" s="187"/>
      <c r="EI39" s="187"/>
      <c r="EJ39" s="187"/>
      <c r="EK39" s="188"/>
      <c r="EL39" s="187"/>
      <c r="EM39" s="187"/>
      <c r="EN39" s="187"/>
      <c r="EO39" s="187"/>
      <c r="EP39" s="187"/>
      <c r="EQ39" s="187"/>
      <c r="ER39" s="188"/>
      <c r="ES39" s="187"/>
      <c r="ET39" s="187"/>
      <c r="EU39" s="187"/>
      <c r="EV39" s="187"/>
      <c r="EW39" s="187"/>
      <c r="EX39" s="187"/>
      <c r="EY39" s="188"/>
      <c r="EZ39" s="187"/>
      <c r="FA39" s="187"/>
      <c r="FB39" s="187"/>
      <c r="FC39" s="187"/>
      <c r="FD39" s="187"/>
      <c r="FE39" s="187"/>
      <c r="FF39" s="188"/>
      <c r="FG39" s="187"/>
      <c r="FH39" s="187"/>
      <c r="FI39" s="187"/>
      <c r="FJ39" s="187"/>
      <c r="FK39" s="187"/>
      <c r="FL39" s="187"/>
      <c r="FM39" s="188"/>
      <c r="FN39" s="187"/>
      <c r="FO39" s="187"/>
      <c r="FP39" s="187"/>
      <c r="FQ39" s="187"/>
      <c r="FR39" s="187"/>
      <c r="FS39" s="187"/>
      <c r="FT39" s="188"/>
      <c r="FU39" s="187"/>
      <c r="FV39" s="187"/>
      <c r="FW39" s="187"/>
      <c r="FX39" s="187"/>
      <c r="FY39" s="187"/>
      <c r="FZ39" s="187"/>
      <c r="GA39" s="188"/>
      <c r="GB39" s="187"/>
      <c r="GC39" s="187"/>
      <c r="GD39" s="187"/>
      <c r="GE39" s="187"/>
      <c r="GF39" s="187"/>
      <c r="GG39" s="187"/>
      <c r="GH39" s="188"/>
      <c r="GI39" s="187"/>
      <c r="GJ39" s="187"/>
      <c r="GK39" s="187"/>
      <c r="GL39" s="187"/>
      <c r="GM39" s="187"/>
      <c r="GN39" s="187"/>
      <c r="GO39" s="188"/>
      <c r="GP39" s="187"/>
      <c r="GQ39" s="187"/>
      <c r="GR39" s="187"/>
      <c r="GS39" s="187"/>
      <c r="GT39" s="187"/>
      <c r="GU39" s="187"/>
      <c r="GV39" s="188"/>
      <c r="GW39" s="187"/>
      <c r="GX39" s="187"/>
      <c r="GY39" s="187"/>
      <c r="GZ39" s="187"/>
      <c r="HA39" s="187"/>
      <c r="HB39" s="187"/>
      <c r="HC39" s="188"/>
      <c r="HD39" s="187"/>
      <c r="HE39" s="187"/>
      <c r="HF39" s="187"/>
      <c r="HG39" s="187"/>
      <c r="HH39" s="187"/>
      <c r="HI39" s="187"/>
      <c r="HJ39" s="188"/>
      <c r="HK39" s="187"/>
      <c r="HL39" s="187"/>
      <c r="HM39" s="187"/>
      <c r="HN39" s="187"/>
      <c r="HO39" s="187"/>
      <c r="HP39" s="187"/>
      <c r="HQ39" s="188"/>
      <c r="HR39" s="187"/>
      <c r="HS39" s="187"/>
      <c r="HT39" s="187"/>
      <c r="HU39" s="187"/>
      <c r="HV39" s="187"/>
      <c r="HW39" s="187"/>
      <c r="HX39" s="188"/>
      <c r="HY39" s="187"/>
      <c r="HZ39" s="187"/>
      <c r="IA39" s="187"/>
      <c r="IB39" s="187"/>
      <c r="IC39" s="187"/>
      <c r="ID39" s="187"/>
      <c r="IE39" s="188"/>
      <c r="IF39" s="187"/>
      <c r="IG39" s="187"/>
      <c r="IH39" s="187"/>
      <c r="II39" s="187"/>
      <c r="IJ39" s="187"/>
      <c r="IK39" s="187"/>
      <c r="IL39" s="188"/>
      <c r="IM39" s="187"/>
      <c r="IN39" s="187"/>
      <c r="IO39" s="187"/>
      <c r="IP39" s="187"/>
      <c r="IQ39" s="187"/>
      <c r="IR39" s="187"/>
      <c r="IS39" s="188"/>
      <c r="IT39" s="187"/>
      <c r="IU39" s="187"/>
      <c r="IV39" s="187"/>
    </row>
    <row r="40" spans="1:256" s="189" customFormat="1" ht="18">
      <c r="A40" s="266" t="s">
        <v>269</v>
      </c>
      <c r="B40" s="267"/>
      <c r="C40" s="158" t="s">
        <v>275</v>
      </c>
      <c r="D40" s="154">
        <f>3.01+3.98+3.01+3.98</f>
        <v>13.98</v>
      </c>
      <c r="E40" s="154"/>
      <c r="F40" s="154"/>
      <c r="G40" s="154">
        <f>(0.8*2)</f>
        <v>1.6</v>
      </c>
      <c r="H40" s="154">
        <v>1</v>
      </c>
      <c r="I40" s="154">
        <f t="shared" si="1"/>
        <v>12.38</v>
      </c>
      <c r="J40" s="152"/>
      <c r="K40" s="187"/>
      <c r="L40" s="187"/>
      <c r="M40" s="187"/>
      <c r="N40" s="187"/>
      <c r="O40" s="188"/>
      <c r="P40" s="187"/>
      <c r="Q40" s="187"/>
      <c r="R40" s="187"/>
      <c r="S40" s="187"/>
      <c r="T40" s="187"/>
      <c r="U40" s="187"/>
      <c r="V40" s="188"/>
      <c r="W40" s="187"/>
      <c r="X40" s="187"/>
      <c r="Y40" s="187"/>
      <c r="Z40" s="187"/>
      <c r="AA40" s="187"/>
      <c r="AB40" s="187"/>
      <c r="AC40" s="188"/>
      <c r="AD40" s="187"/>
      <c r="AE40" s="187"/>
      <c r="AF40" s="187"/>
      <c r="AG40" s="187"/>
      <c r="AH40" s="187"/>
      <c r="AI40" s="187"/>
      <c r="AJ40" s="188"/>
      <c r="AK40" s="187"/>
      <c r="AL40" s="187"/>
      <c r="AM40" s="187"/>
      <c r="AN40" s="187"/>
      <c r="AO40" s="187"/>
      <c r="AP40" s="187"/>
      <c r="AQ40" s="188"/>
      <c r="AR40" s="187"/>
      <c r="AS40" s="187"/>
      <c r="AT40" s="187"/>
      <c r="AU40" s="187"/>
      <c r="AV40" s="187"/>
      <c r="AW40" s="187"/>
      <c r="AX40" s="188"/>
      <c r="AY40" s="187"/>
      <c r="AZ40" s="187"/>
      <c r="BA40" s="187"/>
      <c r="BB40" s="187"/>
      <c r="BC40" s="187"/>
      <c r="BD40" s="187"/>
      <c r="BE40" s="188"/>
      <c r="BF40" s="187"/>
      <c r="BG40" s="187"/>
      <c r="BH40" s="187"/>
      <c r="BI40" s="187"/>
      <c r="BJ40" s="187"/>
      <c r="BK40" s="187"/>
      <c r="BL40" s="188"/>
      <c r="BM40" s="187"/>
      <c r="BN40" s="187"/>
      <c r="BO40" s="187"/>
      <c r="BP40" s="187"/>
      <c r="BQ40" s="187"/>
      <c r="BR40" s="187"/>
      <c r="BS40" s="188"/>
      <c r="BT40" s="187"/>
      <c r="BU40" s="187"/>
      <c r="BV40" s="187"/>
      <c r="BW40" s="187"/>
      <c r="BX40" s="187"/>
      <c r="BY40" s="187"/>
      <c r="BZ40" s="188"/>
      <c r="CA40" s="187"/>
      <c r="CB40" s="187"/>
      <c r="CC40" s="187"/>
      <c r="CD40" s="187"/>
      <c r="CE40" s="187"/>
      <c r="CF40" s="187"/>
      <c r="CG40" s="188"/>
      <c r="CH40" s="187"/>
      <c r="CI40" s="187"/>
      <c r="CJ40" s="187"/>
      <c r="CK40" s="187"/>
      <c r="CL40" s="187"/>
      <c r="CM40" s="187"/>
      <c r="CN40" s="188"/>
      <c r="CO40" s="187"/>
      <c r="CP40" s="187"/>
      <c r="CQ40" s="187"/>
      <c r="CR40" s="187"/>
      <c r="CS40" s="187"/>
      <c r="CT40" s="187"/>
      <c r="CU40" s="188"/>
      <c r="CV40" s="187"/>
      <c r="CW40" s="187"/>
      <c r="CX40" s="187"/>
      <c r="CY40" s="187"/>
      <c r="CZ40" s="187"/>
      <c r="DA40" s="187"/>
      <c r="DB40" s="188"/>
      <c r="DC40" s="187"/>
      <c r="DD40" s="187"/>
      <c r="DE40" s="187"/>
      <c r="DF40" s="187"/>
      <c r="DG40" s="187"/>
      <c r="DH40" s="187"/>
      <c r="DI40" s="188"/>
      <c r="DJ40" s="187"/>
      <c r="DK40" s="187"/>
      <c r="DL40" s="187"/>
      <c r="DM40" s="187"/>
      <c r="DN40" s="187"/>
      <c r="DO40" s="187"/>
      <c r="DP40" s="188"/>
      <c r="DQ40" s="187"/>
      <c r="DR40" s="187"/>
      <c r="DS40" s="187"/>
      <c r="DT40" s="187"/>
      <c r="DU40" s="187"/>
      <c r="DV40" s="187"/>
      <c r="DW40" s="188"/>
      <c r="DX40" s="187"/>
      <c r="DY40" s="187"/>
      <c r="DZ40" s="187"/>
      <c r="EA40" s="187"/>
      <c r="EB40" s="187"/>
      <c r="EC40" s="187"/>
      <c r="ED40" s="188"/>
      <c r="EE40" s="187"/>
      <c r="EF40" s="187"/>
      <c r="EG40" s="187"/>
      <c r="EH40" s="187"/>
      <c r="EI40" s="187"/>
      <c r="EJ40" s="187"/>
      <c r="EK40" s="188"/>
      <c r="EL40" s="187"/>
      <c r="EM40" s="187"/>
      <c r="EN40" s="187"/>
      <c r="EO40" s="187"/>
      <c r="EP40" s="187"/>
      <c r="EQ40" s="187"/>
      <c r="ER40" s="188"/>
      <c r="ES40" s="187"/>
      <c r="ET40" s="187"/>
      <c r="EU40" s="187"/>
      <c r="EV40" s="187"/>
      <c r="EW40" s="187"/>
      <c r="EX40" s="187"/>
      <c r="EY40" s="188"/>
      <c r="EZ40" s="187"/>
      <c r="FA40" s="187"/>
      <c r="FB40" s="187"/>
      <c r="FC40" s="187"/>
      <c r="FD40" s="187"/>
      <c r="FE40" s="187"/>
      <c r="FF40" s="188"/>
      <c r="FG40" s="187"/>
      <c r="FH40" s="187"/>
      <c r="FI40" s="187"/>
      <c r="FJ40" s="187"/>
      <c r="FK40" s="187"/>
      <c r="FL40" s="187"/>
      <c r="FM40" s="188"/>
      <c r="FN40" s="187"/>
      <c r="FO40" s="187"/>
      <c r="FP40" s="187"/>
      <c r="FQ40" s="187"/>
      <c r="FR40" s="187"/>
      <c r="FS40" s="187"/>
      <c r="FT40" s="188"/>
      <c r="FU40" s="187"/>
      <c r="FV40" s="187"/>
      <c r="FW40" s="187"/>
      <c r="FX40" s="187"/>
      <c r="FY40" s="187"/>
      <c r="FZ40" s="187"/>
      <c r="GA40" s="188"/>
      <c r="GB40" s="187"/>
      <c r="GC40" s="187"/>
      <c r="GD40" s="187"/>
      <c r="GE40" s="187"/>
      <c r="GF40" s="187"/>
      <c r="GG40" s="187"/>
      <c r="GH40" s="188"/>
      <c r="GI40" s="187"/>
      <c r="GJ40" s="187"/>
      <c r="GK40" s="187"/>
      <c r="GL40" s="187"/>
      <c r="GM40" s="187"/>
      <c r="GN40" s="187"/>
      <c r="GO40" s="188"/>
      <c r="GP40" s="187"/>
      <c r="GQ40" s="187"/>
      <c r="GR40" s="187"/>
      <c r="GS40" s="187"/>
      <c r="GT40" s="187"/>
      <c r="GU40" s="187"/>
      <c r="GV40" s="188"/>
      <c r="GW40" s="187"/>
      <c r="GX40" s="187"/>
      <c r="GY40" s="187"/>
      <c r="GZ40" s="187"/>
      <c r="HA40" s="187"/>
      <c r="HB40" s="187"/>
      <c r="HC40" s="188"/>
      <c r="HD40" s="187"/>
      <c r="HE40" s="187"/>
      <c r="HF40" s="187"/>
      <c r="HG40" s="187"/>
      <c r="HH40" s="187"/>
      <c r="HI40" s="187"/>
      <c r="HJ40" s="188"/>
      <c r="HK40" s="187"/>
      <c r="HL40" s="187"/>
      <c r="HM40" s="187"/>
      <c r="HN40" s="187"/>
      <c r="HO40" s="187"/>
      <c r="HP40" s="187"/>
      <c r="HQ40" s="188"/>
      <c r="HR40" s="187"/>
      <c r="HS40" s="187"/>
      <c r="HT40" s="187"/>
      <c r="HU40" s="187"/>
      <c r="HV40" s="187"/>
      <c r="HW40" s="187"/>
      <c r="HX40" s="188"/>
      <c r="HY40" s="187"/>
      <c r="HZ40" s="187"/>
      <c r="IA40" s="187"/>
      <c r="IB40" s="187"/>
      <c r="IC40" s="187"/>
      <c r="ID40" s="187"/>
      <c r="IE40" s="188"/>
      <c r="IF40" s="187"/>
      <c r="IG40" s="187"/>
      <c r="IH40" s="187"/>
      <c r="II40" s="187"/>
      <c r="IJ40" s="187"/>
      <c r="IK40" s="187"/>
      <c r="IL40" s="188"/>
      <c r="IM40" s="187"/>
      <c r="IN40" s="187"/>
      <c r="IO40" s="187"/>
      <c r="IP40" s="187"/>
      <c r="IQ40" s="187"/>
      <c r="IR40" s="187"/>
      <c r="IS40" s="188"/>
      <c r="IT40" s="187"/>
      <c r="IU40" s="187"/>
      <c r="IV40" s="187"/>
    </row>
    <row r="41" spans="1:256" s="189" customFormat="1" ht="18">
      <c r="A41" s="266" t="s">
        <v>270</v>
      </c>
      <c r="B41" s="267"/>
      <c r="C41" s="158" t="s">
        <v>276</v>
      </c>
      <c r="D41" s="154">
        <f>3.05+3.98+3.05+3.98</f>
        <v>14.059999999999999</v>
      </c>
      <c r="E41" s="154"/>
      <c r="F41" s="154"/>
      <c r="G41" s="154">
        <v>0.8</v>
      </c>
      <c r="H41" s="154">
        <v>1</v>
      </c>
      <c r="I41" s="154">
        <f t="shared" si="1"/>
        <v>13.259999999999998</v>
      </c>
      <c r="J41" s="152"/>
      <c r="K41" s="187"/>
      <c r="L41" s="187"/>
      <c r="M41" s="187"/>
      <c r="N41" s="187"/>
      <c r="O41" s="188"/>
      <c r="P41" s="187"/>
      <c r="Q41" s="187"/>
      <c r="R41" s="187"/>
      <c r="S41" s="187"/>
      <c r="T41" s="187"/>
      <c r="U41" s="187"/>
      <c r="V41" s="188"/>
      <c r="W41" s="187"/>
      <c r="X41" s="187"/>
      <c r="Y41" s="187"/>
      <c r="Z41" s="187"/>
      <c r="AA41" s="187"/>
      <c r="AB41" s="187"/>
      <c r="AC41" s="188"/>
      <c r="AD41" s="187"/>
      <c r="AE41" s="187"/>
      <c r="AF41" s="187"/>
      <c r="AG41" s="187"/>
      <c r="AH41" s="187"/>
      <c r="AI41" s="187"/>
      <c r="AJ41" s="188"/>
      <c r="AK41" s="187"/>
      <c r="AL41" s="187"/>
      <c r="AM41" s="187"/>
      <c r="AN41" s="187"/>
      <c r="AO41" s="187"/>
      <c r="AP41" s="187"/>
      <c r="AQ41" s="188"/>
      <c r="AR41" s="187"/>
      <c r="AS41" s="187"/>
      <c r="AT41" s="187"/>
      <c r="AU41" s="187"/>
      <c r="AV41" s="187"/>
      <c r="AW41" s="187"/>
      <c r="AX41" s="188"/>
      <c r="AY41" s="187"/>
      <c r="AZ41" s="187"/>
      <c r="BA41" s="187"/>
      <c r="BB41" s="187"/>
      <c r="BC41" s="187"/>
      <c r="BD41" s="187"/>
      <c r="BE41" s="188"/>
      <c r="BF41" s="187"/>
      <c r="BG41" s="187"/>
      <c r="BH41" s="187"/>
      <c r="BI41" s="187"/>
      <c r="BJ41" s="187"/>
      <c r="BK41" s="187"/>
      <c r="BL41" s="188"/>
      <c r="BM41" s="187"/>
      <c r="BN41" s="187"/>
      <c r="BO41" s="187"/>
      <c r="BP41" s="187"/>
      <c r="BQ41" s="187"/>
      <c r="BR41" s="187"/>
      <c r="BS41" s="188"/>
      <c r="BT41" s="187"/>
      <c r="BU41" s="187"/>
      <c r="BV41" s="187"/>
      <c r="BW41" s="187"/>
      <c r="BX41" s="187"/>
      <c r="BY41" s="187"/>
      <c r="BZ41" s="188"/>
      <c r="CA41" s="187"/>
      <c r="CB41" s="187"/>
      <c r="CC41" s="187"/>
      <c r="CD41" s="187"/>
      <c r="CE41" s="187"/>
      <c r="CF41" s="187"/>
      <c r="CG41" s="188"/>
      <c r="CH41" s="187"/>
      <c r="CI41" s="187"/>
      <c r="CJ41" s="187"/>
      <c r="CK41" s="187"/>
      <c r="CL41" s="187"/>
      <c r="CM41" s="187"/>
      <c r="CN41" s="188"/>
      <c r="CO41" s="187"/>
      <c r="CP41" s="187"/>
      <c r="CQ41" s="187"/>
      <c r="CR41" s="187"/>
      <c r="CS41" s="187"/>
      <c r="CT41" s="187"/>
      <c r="CU41" s="188"/>
      <c r="CV41" s="187"/>
      <c r="CW41" s="187"/>
      <c r="CX41" s="187"/>
      <c r="CY41" s="187"/>
      <c r="CZ41" s="187"/>
      <c r="DA41" s="187"/>
      <c r="DB41" s="188"/>
      <c r="DC41" s="187"/>
      <c r="DD41" s="187"/>
      <c r="DE41" s="187"/>
      <c r="DF41" s="187"/>
      <c r="DG41" s="187"/>
      <c r="DH41" s="187"/>
      <c r="DI41" s="188"/>
      <c r="DJ41" s="187"/>
      <c r="DK41" s="187"/>
      <c r="DL41" s="187"/>
      <c r="DM41" s="187"/>
      <c r="DN41" s="187"/>
      <c r="DO41" s="187"/>
      <c r="DP41" s="188"/>
      <c r="DQ41" s="187"/>
      <c r="DR41" s="187"/>
      <c r="DS41" s="187"/>
      <c r="DT41" s="187"/>
      <c r="DU41" s="187"/>
      <c r="DV41" s="187"/>
      <c r="DW41" s="188"/>
      <c r="DX41" s="187"/>
      <c r="DY41" s="187"/>
      <c r="DZ41" s="187"/>
      <c r="EA41" s="187"/>
      <c r="EB41" s="187"/>
      <c r="EC41" s="187"/>
      <c r="ED41" s="188"/>
      <c r="EE41" s="187"/>
      <c r="EF41" s="187"/>
      <c r="EG41" s="187"/>
      <c r="EH41" s="187"/>
      <c r="EI41" s="187"/>
      <c r="EJ41" s="187"/>
      <c r="EK41" s="188"/>
      <c r="EL41" s="187"/>
      <c r="EM41" s="187"/>
      <c r="EN41" s="187"/>
      <c r="EO41" s="187"/>
      <c r="EP41" s="187"/>
      <c r="EQ41" s="187"/>
      <c r="ER41" s="188"/>
      <c r="ES41" s="187"/>
      <c r="ET41" s="187"/>
      <c r="EU41" s="187"/>
      <c r="EV41" s="187"/>
      <c r="EW41" s="187"/>
      <c r="EX41" s="187"/>
      <c r="EY41" s="188"/>
      <c r="EZ41" s="187"/>
      <c r="FA41" s="187"/>
      <c r="FB41" s="187"/>
      <c r="FC41" s="187"/>
      <c r="FD41" s="187"/>
      <c r="FE41" s="187"/>
      <c r="FF41" s="188"/>
      <c r="FG41" s="187"/>
      <c r="FH41" s="187"/>
      <c r="FI41" s="187"/>
      <c r="FJ41" s="187"/>
      <c r="FK41" s="187"/>
      <c r="FL41" s="187"/>
      <c r="FM41" s="188"/>
      <c r="FN41" s="187"/>
      <c r="FO41" s="187"/>
      <c r="FP41" s="187"/>
      <c r="FQ41" s="187"/>
      <c r="FR41" s="187"/>
      <c r="FS41" s="187"/>
      <c r="FT41" s="188"/>
      <c r="FU41" s="187"/>
      <c r="FV41" s="187"/>
      <c r="FW41" s="187"/>
      <c r="FX41" s="187"/>
      <c r="FY41" s="187"/>
      <c r="FZ41" s="187"/>
      <c r="GA41" s="188"/>
      <c r="GB41" s="187"/>
      <c r="GC41" s="187"/>
      <c r="GD41" s="187"/>
      <c r="GE41" s="187"/>
      <c r="GF41" s="187"/>
      <c r="GG41" s="187"/>
      <c r="GH41" s="188"/>
      <c r="GI41" s="187"/>
      <c r="GJ41" s="187"/>
      <c r="GK41" s="187"/>
      <c r="GL41" s="187"/>
      <c r="GM41" s="187"/>
      <c r="GN41" s="187"/>
      <c r="GO41" s="188"/>
      <c r="GP41" s="187"/>
      <c r="GQ41" s="187"/>
      <c r="GR41" s="187"/>
      <c r="GS41" s="187"/>
      <c r="GT41" s="187"/>
      <c r="GU41" s="187"/>
      <c r="GV41" s="188"/>
      <c r="GW41" s="187"/>
      <c r="GX41" s="187"/>
      <c r="GY41" s="187"/>
      <c r="GZ41" s="187"/>
      <c r="HA41" s="187"/>
      <c r="HB41" s="187"/>
      <c r="HC41" s="188"/>
      <c r="HD41" s="187"/>
      <c r="HE41" s="187"/>
      <c r="HF41" s="187"/>
      <c r="HG41" s="187"/>
      <c r="HH41" s="187"/>
      <c r="HI41" s="187"/>
      <c r="HJ41" s="188"/>
      <c r="HK41" s="187"/>
      <c r="HL41" s="187"/>
      <c r="HM41" s="187"/>
      <c r="HN41" s="187"/>
      <c r="HO41" s="187"/>
      <c r="HP41" s="187"/>
      <c r="HQ41" s="188"/>
      <c r="HR41" s="187"/>
      <c r="HS41" s="187"/>
      <c r="HT41" s="187"/>
      <c r="HU41" s="187"/>
      <c r="HV41" s="187"/>
      <c r="HW41" s="187"/>
      <c r="HX41" s="188"/>
      <c r="HY41" s="187"/>
      <c r="HZ41" s="187"/>
      <c r="IA41" s="187"/>
      <c r="IB41" s="187"/>
      <c r="IC41" s="187"/>
      <c r="ID41" s="187"/>
      <c r="IE41" s="188"/>
      <c r="IF41" s="187"/>
      <c r="IG41" s="187"/>
      <c r="IH41" s="187"/>
      <c r="II41" s="187"/>
      <c r="IJ41" s="187"/>
      <c r="IK41" s="187"/>
      <c r="IL41" s="188"/>
      <c r="IM41" s="187"/>
      <c r="IN41" s="187"/>
      <c r="IO41" s="187"/>
      <c r="IP41" s="187"/>
      <c r="IQ41" s="187"/>
      <c r="IR41" s="187"/>
      <c r="IS41" s="188"/>
      <c r="IT41" s="187"/>
      <c r="IU41" s="187"/>
      <c r="IV41" s="187"/>
    </row>
    <row r="42" spans="1:256" s="189" customFormat="1" ht="18">
      <c r="A42" s="266" t="s">
        <v>271</v>
      </c>
      <c r="B42" s="267"/>
      <c r="C42" s="158" t="s">
        <v>277</v>
      </c>
      <c r="D42" s="154">
        <f>3.98+3.05+3.98+3.05</f>
        <v>14.059999999999999</v>
      </c>
      <c r="E42" s="154"/>
      <c r="F42" s="154"/>
      <c r="G42" s="154">
        <v>0.8</v>
      </c>
      <c r="H42" s="154">
        <v>1</v>
      </c>
      <c r="I42" s="154">
        <f t="shared" si="1"/>
        <v>13.259999999999998</v>
      </c>
      <c r="J42" s="152"/>
      <c r="K42" s="187"/>
      <c r="L42" s="187"/>
      <c r="M42" s="187"/>
      <c r="N42" s="187"/>
      <c r="O42" s="188"/>
      <c r="P42" s="187"/>
      <c r="Q42" s="187"/>
      <c r="R42" s="187"/>
      <c r="S42" s="187"/>
      <c r="T42" s="187"/>
      <c r="U42" s="187"/>
      <c r="V42" s="188"/>
      <c r="W42" s="187"/>
      <c r="X42" s="187"/>
      <c r="Y42" s="187"/>
      <c r="Z42" s="187"/>
      <c r="AA42" s="187"/>
      <c r="AB42" s="187"/>
      <c r="AC42" s="188"/>
      <c r="AD42" s="187"/>
      <c r="AE42" s="187"/>
      <c r="AF42" s="187"/>
      <c r="AG42" s="187"/>
      <c r="AH42" s="187"/>
      <c r="AI42" s="187"/>
      <c r="AJ42" s="188"/>
      <c r="AK42" s="187"/>
      <c r="AL42" s="187"/>
      <c r="AM42" s="187"/>
      <c r="AN42" s="187"/>
      <c r="AO42" s="187"/>
      <c r="AP42" s="187"/>
      <c r="AQ42" s="188"/>
      <c r="AR42" s="187"/>
      <c r="AS42" s="187"/>
      <c r="AT42" s="187"/>
      <c r="AU42" s="187"/>
      <c r="AV42" s="187"/>
      <c r="AW42" s="187"/>
      <c r="AX42" s="188"/>
      <c r="AY42" s="187"/>
      <c r="AZ42" s="187"/>
      <c r="BA42" s="187"/>
      <c r="BB42" s="187"/>
      <c r="BC42" s="187"/>
      <c r="BD42" s="187"/>
      <c r="BE42" s="188"/>
      <c r="BF42" s="187"/>
      <c r="BG42" s="187"/>
      <c r="BH42" s="187"/>
      <c r="BI42" s="187"/>
      <c r="BJ42" s="187"/>
      <c r="BK42" s="187"/>
      <c r="BL42" s="188"/>
      <c r="BM42" s="187"/>
      <c r="BN42" s="187"/>
      <c r="BO42" s="187"/>
      <c r="BP42" s="187"/>
      <c r="BQ42" s="187"/>
      <c r="BR42" s="187"/>
      <c r="BS42" s="188"/>
      <c r="BT42" s="187"/>
      <c r="BU42" s="187"/>
      <c r="BV42" s="187"/>
      <c r="BW42" s="187"/>
      <c r="BX42" s="187"/>
      <c r="BY42" s="187"/>
      <c r="BZ42" s="188"/>
      <c r="CA42" s="187"/>
      <c r="CB42" s="187"/>
      <c r="CC42" s="187"/>
      <c r="CD42" s="187"/>
      <c r="CE42" s="187"/>
      <c r="CF42" s="187"/>
      <c r="CG42" s="188"/>
      <c r="CH42" s="187"/>
      <c r="CI42" s="187"/>
      <c r="CJ42" s="187"/>
      <c r="CK42" s="187"/>
      <c r="CL42" s="187"/>
      <c r="CM42" s="187"/>
      <c r="CN42" s="188"/>
      <c r="CO42" s="187"/>
      <c r="CP42" s="187"/>
      <c r="CQ42" s="187"/>
      <c r="CR42" s="187"/>
      <c r="CS42" s="187"/>
      <c r="CT42" s="187"/>
      <c r="CU42" s="188"/>
      <c r="CV42" s="187"/>
      <c r="CW42" s="187"/>
      <c r="CX42" s="187"/>
      <c r="CY42" s="187"/>
      <c r="CZ42" s="187"/>
      <c r="DA42" s="187"/>
      <c r="DB42" s="188"/>
      <c r="DC42" s="187"/>
      <c r="DD42" s="187"/>
      <c r="DE42" s="187"/>
      <c r="DF42" s="187"/>
      <c r="DG42" s="187"/>
      <c r="DH42" s="187"/>
      <c r="DI42" s="188"/>
      <c r="DJ42" s="187"/>
      <c r="DK42" s="187"/>
      <c r="DL42" s="187"/>
      <c r="DM42" s="187"/>
      <c r="DN42" s="187"/>
      <c r="DO42" s="187"/>
      <c r="DP42" s="188"/>
      <c r="DQ42" s="187"/>
      <c r="DR42" s="187"/>
      <c r="DS42" s="187"/>
      <c r="DT42" s="187"/>
      <c r="DU42" s="187"/>
      <c r="DV42" s="187"/>
      <c r="DW42" s="188"/>
      <c r="DX42" s="187"/>
      <c r="DY42" s="187"/>
      <c r="DZ42" s="187"/>
      <c r="EA42" s="187"/>
      <c r="EB42" s="187"/>
      <c r="EC42" s="187"/>
      <c r="ED42" s="188"/>
      <c r="EE42" s="187"/>
      <c r="EF42" s="187"/>
      <c r="EG42" s="187"/>
      <c r="EH42" s="187"/>
      <c r="EI42" s="187"/>
      <c r="EJ42" s="187"/>
      <c r="EK42" s="188"/>
      <c r="EL42" s="187"/>
      <c r="EM42" s="187"/>
      <c r="EN42" s="187"/>
      <c r="EO42" s="187"/>
      <c r="EP42" s="187"/>
      <c r="EQ42" s="187"/>
      <c r="ER42" s="188"/>
      <c r="ES42" s="187"/>
      <c r="ET42" s="187"/>
      <c r="EU42" s="187"/>
      <c r="EV42" s="187"/>
      <c r="EW42" s="187"/>
      <c r="EX42" s="187"/>
      <c r="EY42" s="188"/>
      <c r="EZ42" s="187"/>
      <c r="FA42" s="187"/>
      <c r="FB42" s="187"/>
      <c r="FC42" s="187"/>
      <c r="FD42" s="187"/>
      <c r="FE42" s="187"/>
      <c r="FF42" s="188"/>
      <c r="FG42" s="187"/>
      <c r="FH42" s="187"/>
      <c r="FI42" s="187"/>
      <c r="FJ42" s="187"/>
      <c r="FK42" s="187"/>
      <c r="FL42" s="187"/>
      <c r="FM42" s="188"/>
      <c r="FN42" s="187"/>
      <c r="FO42" s="187"/>
      <c r="FP42" s="187"/>
      <c r="FQ42" s="187"/>
      <c r="FR42" s="187"/>
      <c r="FS42" s="187"/>
      <c r="FT42" s="188"/>
      <c r="FU42" s="187"/>
      <c r="FV42" s="187"/>
      <c r="FW42" s="187"/>
      <c r="FX42" s="187"/>
      <c r="FY42" s="187"/>
      <c r="FZ42" s="187"/>
      <c r="GA42" s="188"/>
      <c r="GB42" s="187"/>
      <c r="GC42" s="187"/>
      <c r="GD42" s="187"/>
      <c r="GE42" s="187"/>
      <c r="GF42" s="187"/>
      <c r="GG42" s="187"/>
      <c r="GH42" s="188"/>
      <c r="GI42" s="187"/>
      <c r="GJ42" s="187"/>
      <c r="GK42" s="187"/>
      <c r="GL42" s="187"/>
      <c r="GM42" s="187"/>
      <c r="GN42" s="187"/>
      <c r="GO42" s="188"/>
      <c r="GP42" s="187"/>
      <c r="GQ42" s="187"/>
      <c r="GR42" s="187"/>
      <c r="GS42" s="187"/>
      <c r="GT42" s="187"/>
      <c r="GU42" s="187"/>
      <c r="GV42" s="188"/>
      <c r="GW42" s="187"/>
      <c r="GX42" s="187"/>
      <c r="GY42" s="187"/>
      <c r="GZ42" s="187"/>
      <c r="HA42" s="187"/>
      <c r="HB42" s="187"/>
      <c r="HC42" s="188"/>
      <c r="HD42" s="187"/>
      <c r="HE42" s="187"/>
      <c r="HF42" s="187"/>
      <c r="HG42" s="187"/>
      <c r="HH42" s="187"/>
      <c r="HI42" s="187"/>
      <c r="HJ42" s="188"/>
      <c r="HK42" s="187"/>
      <c r="HL42" s="187"/>
      <c r="HM42" s="187"/>
      <c r="HN42" s="187"/>
      <c r="HO42" s="187"/>
      <c r="HP42" s="187"/>
      <c r="HQ42" s="188"/>
      <c r="HR42" s="187"/>
      <c r="HS42" s="187"/>
      <c r="HT42" s="187"/>
      <c r="HU42" s="187"/>
      <c r="HV42" s="187"/>
      <c r="HW42" s="187"/>
      <c r="HX42" s="188"/>
      <c r="HY42" s="187"/>
      <c r="HZ42" s="187"/>
      <c r="IA42" s="187"/>
      <c r="IB42" s="187"/>
      <c r="IC42" s="187"/>
      <c r="ID42" s="187"/>
      <c r="IE42" s="188"/>
      <c r="IF42" s="187"/>
      <c r="IG42" s="187"/>
      <c r="IH42" s="187"/>
      <c r="II42" s="187"/>
      <c r="IJ42" s="187"/>
      <c r="IK42" s="187"/>
      <c r="IL42" s="188"/>
      <c r="IM42" s="187"/>
      <c r="IN42" s="187"/>
      <c r="IO42" s="187"/>
      <c r="IP42" s="187"/>
      <c r="IQ42" s="187"/>
      <c r="IR42" s="187"/>
      <c r="IS42" s="188"/>
      <c r="IT42" s="187"/>
      <c r="IU42" s="187"/>
      <c r="IV42" s="187"/>
    </row>
    <row r="43" spans="1:256" s="189" customFormat="1" ht="18">
      <c r="A43" s="266" t="s">
        <v>272</v>
      </c>
      <c r="B43" s="267"/>
      <c r="C43" s="158" t="s">
        <v>278</v>
      </c>
      <c r="D43" s="154">
        <f>3.98+2.95+3.98+2.95</f>
        <v>13.86</v>
      </c>
      <c r="E43" s="154"/>
      <c r="F43" s="154"/>
      <c r="G43" s="154">
        <v>0.8</v>
      </c>
      <c r="H43" s="154">
        <v>1</v>
      </c>
      <c r="I43" s="154">
        <f t="shared" si="1"/>
        <v>13.059999999999999</v>
      </c>
      <c r="J43" s="152"/>
      <c r="K43" s="187"/>
      <c r="L43" s="187"/>
      <c r="M43" s="187"/>
      <c r="N43" s="187"/>
      <c r="O43" s="188"/>
      <c r="P43" s="187"/>
      <c r="Q43" s="187"/>
      <c r="R43" s="187"/>
      <c r="S43" s="187"/>
      <c r="T43" s="187"/>
      <c r="U43" s="187"/>
      <c r="V43" s="188"/>
      <c r="W43" s="187"/>
      <c r="X43" s="187"/>
      <c r="Y43" s="187"/>
      <c r="Z43" s="187"/>
      <c r="AA43" s="187"/>
      <c r="AB43" s="187"/>
      <c r="AC43" s="188"/>
      <c r="AD43" s="187"/>
      <c r="AE43" s="187"/>
      <c r="AF43" s="187"/>
      <c r="AG43" s="187"/>
      <c r="AH43" s="187"/>
      <c r="AI43" s="187"/>
      <c r="AJ43" s="188"/>
      <c r="AK43" s="187"/>
      <c r="AL43" s="187"/>
      <c r="AM43" s="187"/>
      <c r="AN43" s="187"/>
      <c r="AO43" s="187"/>
      <c r="AP43" s="187"/>
      <c r="AQ43" s="188"/>
      <c r="AR43" s="187"/>
      <c r="AS43" s="187"/>
      <c r="AT43" s="187"/>
      <c r="AU43" s="187"/>
      <c r="AV43" s="187"/>
      <c r="AW43" s="187"/>
      <c r="AX43" s="188"/>
      <c r="AY43" s="187"/>
      <c r="AZ43" s="187"/>
      <c r="BA43" s="187"/>
      <c r="BB43" s="187"/>
      <c r="BC43" s="187"/>
      <c r="BD43" s="187"/>
      <c r="BE43" s="188"/>
      <c r="BF43" s="187"/>
      <c r="BG43" s="187"/>
      <c r="BH43" s="187"/>
      <c r="BI43" s="187"/>
      <c r="BJ43" s="187"/>
      <c r="BK43" s="187"/>
      <c r="BL43" s="188"/>
      <c r="BM43" s="187"/>
      <c r="BN43" s="187"/>
      <c r="BO43" s="187"/>
      <c r="BP43" s="187"/>
      <c r="BQ43" s="187"/>
      <c r="BR43" s="187"/>
      <c r="BS43" s="188"/>
      <c r="BT43" s="187"/>
      <c r="BU43" s="187"/>
      <c r="BV43" s="187"/>
      <c r="BW43" s="187"/>
      <c r="BX43" s="187"/>
      <c r="BY43" s="187"/>
      <c r="BZ43" s="188"/>
      <c r="CA43" s="187"/>
      <c r="CB43" s="187"/>
      <c r="CC43" s="187"/>
      <c r="CD43" s="187"/>
      <c r="CE43" s="187"/>
      <c r="CF43" s="187"/>
      <c r="CG43" s="188"/>
      <c r="CH43" s="187"/>
      <c r="CI43" s="187"/>
      <c r="CJ43" s="187"/>
      <c r="CK43" s="187"/>
      <c r="CL43" s="187"/>
      <c r="CM43" s="187"/>
      <c r="CN43" s="188"/>
      <c r="CO43" s="187"/>
      <c r="CP43" s="187"/>
      <c r="CQ43" s="187"/>
      <c r="CR43" s="187"/>
      <c r="CS43" s="187"/>
      <c r="CT43" s="187"/>
      <c r="CU43" s="188"/>
      <c r="CV43" s="187"/>
      <c r="CW43" s="187"/>
      <c r="CX43" s="187"/>
      <c r="CY43" s="187"/>
      <c r="CZ43" s="187"/>
      <c r="DA43" s="187"/>
      <c r="DB43" s="188"/>
      <c r="DC43" s="187"/>
      <c r="DD43" s="187"/>
      <c r="DE43" s="187"/>
      <c r="DF43" s="187"/>
      <c r="DG43" s="187"/>
      <c r="DH43" s="187"/>
      <c r="DI43" s="188"/>
      <c r="DJ43" s="187"/>
      <c r="DK43" s="187"/>
      <c r="DL43" s="187"/>
      <c r="DM43" s="187"/>
      <c r="DN43" s="187"/>
      <c r="DO43" s="187"/>
      <c r="DP43" s="188"/>
      <c r="DQ43" s="187"/>
      <c r="DR43" s="187"/>
      <c r="DS43" s="187"/>
      <c r="DT43" s="187"/>
      <c r="DU43" s="187"/>
      <c r="DV43" s="187"/>
      <c r="DW43" s="188"/>
      <c r="DX43" s="187"/>
      <c r="DY43" s="187"/>
      <c r="DZ43" s="187"/>
      <c r="EA43" s="187"/>
      <c r="EB43" s="187"/>
      <c r="EC43" s="187"/>
      <c r="ED43" s="188"/>
      <c r="EE43" s="187"/>
      <c r="EF43" s="187"/>
      <c r="EG43" s="187"/>
      <c r="EH43" s="187"/>
      <c r="EI43" s="187"/>
      <c r="EJ43" s="187"/>
      <c r="EK43" s="188"/>
      <c r="EL43" s="187"/>
      <c r="EM43" s="187"/>
      <c r="EN43" s="187"/>
      <c r="EO43" s="187"/>
      <c r="EP43" s="187"/>
      <c r="EQ43" s="187"/>
      <c r="ER43" s="188"/>
      <c r="ES43" s="187"/>
      <c r="ET43" s="187"/>
      <c r="EU43" s="187"/>
      <c r="EV43" s="187"/>
      <c r="EW43" s="187"/>
      <c r="EX43" s="187"/>
      <c r="EY43" s="188"/>
      <c r="EZ43" s="187"/>
      <c r="FA43" s="187"/>
      <c r="FB43" s="187"/>
      <c r="FC43" s="187"/>
      <c r="FD43" s="187"/>
      <c r="FE43" s="187"/>
      <c r="FF43" s="188"/>
      <c r="FG43" s="187"/>
      <c r="FH43" s="187"/>
      <c r="FI43" s="187"/>
      <c r="FJ43" s="187"/>
      <c r="FK43" s="187"/>
      <c r="FL43" s="187"/>
      <c r="FM43" s="188"/>
      <c r="FN43" s="187"/>
      <c r="FO43" s="187"/>
      <c r="FP43" s="187"/>
      <c r="FQ43" s="187"/>
      <c r="FR43" s="187"/>
      <c r="FS43" s="187"/>
      <c r="FT43" s="188"/>
      <c r="FU43" s="187"/>
      <c r="FV43" s="187"/>
      <c r="FW43" s="187"/>
      <c r="FX43" s="187"/>
      <c r="FY43" s="187"/>
      <c r="FZ43" s="187"/>
      <c r="GA43" s="188"/>
      <c r="GB43" s="187"/>
      <c r="GC43" s="187"/>
      <c r="GD43" s="187"/>
      <c r="GE43" s="187"/>
      <c r="GF43" s="187"/>
      <c r="GG43" s="187"/>
      <c r="GH43" s="188"/>
      <c r="GI43" s="187"/>
      <c r="GJ43" s="187"/>
      <c r="GK43" s="187"/>
      <c r="GL43" s="187"/>
      <c r="GM43" s="187"/>
      <c r="GN43" s="187"/>
      <c r="GO43" s="188"/>
      <c r="GP43" s="187"/>
      <c r="GQ43" s="187"/>
      <c r="GR43" s="187"/>
      <c r="GS43" s="187"/>
      <c r="GT43" s="187"/>
      <c r="GU43" s="187"/>
      <c r="GV43" s="188"/>
      <c r="GW43" s="187"/>
      <c r="GX43" s="187"/>
      <c r="GY43" s="187"/>
      <c r="GZ43" s="187"/>
      <c r="HA43" s="187"/>
      <c r="HB43" s="187"/>
      <c r="HC43" s="188"/>
      <c r="HD43" s="187"/>
      <c r="HE43" s="187"/>
      <c r="HF43" s="187"/>
      <c r="HG43" s="187"/>
      <c r="HH43" s="187"/>
      <c r="HI43" s="187"/>
      <c r="HJ43" s="188"/>
      <c r="HK43" s="187"/>
      <c r="HL43" s="187"/>
      <c r="HM43" s="187"/>
      <c r="HN43" s="187"/>
      <c r="HO43" s="187"/>
      <c r="HP43" s="187"/>
      <c r="HQ43" s="188"/>
      <c r="HR43" s="187"/>
      <c r="HS43" s="187"/>
      <c r="HT43" s="187"/>
      <c r="HU43" s="187"/>
      <c r="HV43" s="187"/>
      <c r="HW43" s="187"/>
      <c r="HX43" s="188"/>
      <c r="HY43" s="187"/>
      <c r="HZ43" s="187"/>
      <c r="IA43" s="187"/>
      <c r="IB43" s="187"/>
      <c r="IC43" s="187"/>
      <c r="ID43" s="187"/>
      <c r="IE43" s="188"/>
      <c r="IF43" s="187"/>
      <c r="IG43" s="187"/>
      <c r="IH43" s="187"/>
      <c r="II43" s="187"/>
      <c r="IJ43" s="187"/>
      <c r="IK43" s="187"/>
      <c r="IL43" s="188"/>
      <c r="IM43" s="187"/>
      <c r="IN43" s="187"/>
      <c r="IO43" s="187"/>
      <c r="IP43" s="187"/>
      <c r="IQ43" s="187"/>
      <c r="IR43" s="187"/>
      <c r="IS43" s="188"/>
      <c r="IT43" s="187"/>
      <c r="IU43" s="187"/>
      <c r="IV43" s="187"/>
    </row>
    <row r="44" spans="1:256" s="189" customFormat="1" ht="18">
      <c r="A44" s="266" t="s">
        <v>273</v>
      </c>
      <c r="B44" s="267"/>
      <c r="C44" s="158" t="s">
        <v>279</v>
      </c>
      <c r="D44" s="154">
        <f>3.97+1.95+1.78+2.03+2.34+3.98</f>
        <v>16.05</v>
      </c>
      <c r="E44" s="154"/>
      <c r="F44" s="154"/>
      <c r="G44" s="154">
        <v>0.8</v>
      </c>
      <c r="H44" s="154">
        <v>1</v>
      </c>
      <c r="I44" s="154">
        <f t="shared" si="1"/>
        <v>15.25</v>
      </c>
      <c r="J44" s="152"/>
      <c r="K44" s="187"/>
      <c r="L44" s="187"/>
      <c r="M44" s="187"/>
      <c r="N44" s="187"/>
      <c r="O44" s="188"/>
      <c r="P44" s="187"/>
      <c r="Q44" s="187"/>
      <c r="R44" s="187"/>
      <c r="S44" s="187"/>
      <c r="T44" s="187"/>
      <c r="U44" s="187"/>
      <c r="V44" s="188"/>
      <c r="W44" s="187"/>
      <c r="X44" s="187"/>
      <c r="Y44" s="187"/>
      <c r="Z44" s="187"/>
      <c r="AA44" s="187"/>
      <c r="AB44" s="187"/>
      <c r="AC44" s="188"/>
      <c r="AD44" s="187"/>
      <c r="AE44" s="187"/>
      <c r="AF44" s="187"/>
      <c r="AG44" s="187"/>
      <c r="AH44" s="187"/>
      <c r="AI44" s="187"/>
      <c r="AJ44" s="188"/>
      <c r="AK44" s="187"/>
      <c r="AL44" s="187"/>
      <c r="AM44" s="187"/>
      <c r="AN44" s="187"/>
      <c r="AO44" s="187"/>
      <c r="AP44" s="187"/>
      <c r="AQ44" s="188"/>
      <c r="AR44" s="187"/>
      <c r="AS44" s="187"/>
      <c r="AT44" s="187"/>
      <c r="AU44" s="187"/>
      <c r="AV44" s="187"/>
      <c r="AW44" s="187"/>
      <c r="AX44" s="188"/>
      <c r="AY44" s="187"/>
      <c r="AZ44" s="187"/>
      <c r="BA44" s="187"/>
      <c r="BB44" s="187"/>
      <c r="BC44" s="187"/>
      <c r="BD44" s="187"/>
      <c r="BE44" s="188"/>
      <c r="BF44" s="187"/>
      <c r="BG44" s="187"/>
      <c r="BH44" s="187"/>
      <c r="BI44" s="187"/>
      <c r="BJ44" s="187"/>
      <c r="BK44" s="187"/>
      <c r="BL44" s="188"/>
      <c r="BM44" s="187"/>
      <c r="BN44" s="187"/>
      <c r="BO44" s="187"/>
      <c r="BP44" s="187"/>
      <c r="BQ44" s="187"/>
      <c r="BR44" s="187"/>
      <c r="BS44" s="188"/>
      <c r="BT44" s="187"/>
      <c r="BU44" s="187"/>
      <c r="BV44" s="187"/>
      <c r="BW44" s="187"/>
      <c r="BX44" s="187"/>
      <c r="BY44" s="187"/>
      <c r="BZ44" s="188"/>
      <c r="CA44" s="187"/>
      <c r="CB44" s="187"/>
      <c r="CC44" s="187"/>
      <c r="CD44" s="187"/>
      <c r="CE44" s="187"/>
      <c r="CF44" s="187"/>
      <c r="CG44" s="188"/>
      <c r="CH44" s="187"/>
      <c r="CI44" s="187"/>
      <c r="CJ44" s="187"/>
      <c r="CK44" s="187"/>
      <c r="CL44" s="187"/>
      <c r="CM44" s="187"/>
      <c r="CN44" s="188"/>
      <c r="CO44" s="187"/>
      <c r="CP44" s="187"/>
      <c r="CQ44" s="187"/>
      <c r="CR44" s="187"/>
      <c r="CS44" s="187"/>
      <c r="CT44" s="187"/>
      <c r="CU44" s="188"/>
      <c r="CV44" s="187"/>
      <c r="CW44" s="187"/>
      <c r="CX44" s="187"/>
      <c r="CY44" s="187"/>
      <c r="CZ44" s="187"/>
      <c r="DA44" s="187"/>
      <c r="DB44" s="188"/>
      <c r="DC44" s="187"/>
      <c r="DD44" s="187"/>
      <c r="DE44" s="187"/>
      <c r="DF44" s="187"/>
      <c r="DG44" s="187"/>
      <c r="DH44" s="187"/>
      <c r="DI44" s="188"/>
      <c r="DJ44" s="187"/>
      <c r="DK44" s="187"/>
      <c r="DL44" s="187"/>
      <c r="DM44" s="187"/>
      <c r="DN44" s="187"/>
      <c r="DO44" s="187"/>
      <c r="DP44" s="188"/>
      <c r="DQ44" s="187"/>
      <c r="DR44" s="187"/>
      <c r="DS44" s="187"/>
      <c r="DT44" s="187"/>
      <c r="DU44" s="187"/>
      <c r="DV44" s="187"/>
      <c r="DW44" s="188"/>
      <c r="DX44" s="187"/>
      <c r="DY44" s="187"/>
      <c r="DZ44" s="187"/>
      <c r="EA44" s="187"/>
      <c r="EB44" s="187"/>
      <c r="EC44" s="187"/>
      <c r="ED44" s="188"/>
      <c r="EE44" s="187"/>
      <c r="EF44" s="187"/>
      <c r="EG44" s="187"/>
      <c r="EH44" s="187"/>
      <c r="EI44" s="187"/>
      <c r="EJ44" s="187"/>
      <c r="EK44" s="188"/>
      <c r="EL44" s="187"/>
      <c r="EM44" s="187"/>
      <c r="EN44" s="187"/>
      <c r="EO44" s="187"/>
      <c r="EP44" s="187"/>
      <c r="EQ44" s="187"/>
      <c r="ER44" s="188"/>
      <c r="ES44" s="187"/>
      <c r="ET44" s="187"/>
      <c r="EU44" s="187"/>
      <c r="EV44" s="187"/>
      <c r="EW44" s="187"/>
      <c r="EX44" s="187"/>
      <c r="EY44" s="188"/>
      <c r="EZ44" s="187"/>
      <c r="FA44" s="187"/>
      <c r="FB44" s="187"/>
      <c r="FC44" s="187"/>
      <c r="FD44" s="187"/>
      <c r="FE44" s="187"/>
      <c r="FF44" s="188"/>
      <c r="FG44" s="187"/>
      <c r="FH44" s="187"/>
      <c r="FI44" s="187"/>
      <c r="FJ44" s="187"/>
      <c r="FK44" s="187"/>
      <c r="FL44" s="187"/>
      <c r="FM44" s="188"/>
      <c r="FN44" s="187"/>
      <c r="FO44" s="187"/>
      <c r="FP44" s="187"/>
      <c r="FQ44" s="187"/>
      <c r="FR44" s="187"/>
      <c r="FS44" s="187"/>
      <c r="FT44" s="188"/>
      <c r="FU44" s="187"/>
      <c r="FV44" s="187"/>
      <c r="FW44" s="187"/>
      <c r="FX44" s="187"/>
      <c r="FY44" s="187"/>
      <c r="FZ44" s="187"/>
      <c r="GA44" s="188"/>
      <c r="GB44" s="187"/>
      <c r="GC44" s="187"/>
      <c r="GD44" s="187"/>
      <c r="GE44" s="187"/>
      <c r="GF44" s="187"/>
      <c r="GG44" s="187"/>
      <c r="GH44" s="188"/>
      <c r="GI44" s="187"/>
      <c r="GJ44" s="187"/>
      <c r="GK44" s="187"/>
      <c r="GL44" s="187"/>
      <c r="GM44" s="187"/>
      <c r="GN44" s="187"/>
      <c r="GO44" s="188"/>
      <c r="GP44" s="187"/>
      <c r="GQ44" s="187"/>
      <c r="GR44" s="187"/>
      <c r="GS44" s="187"/>
      <c r="GT44" s="187"/>
      <c r="GU44" s="187"/>
      <c r="GV44" s="188"/>
      <c r="GW44" s="187"/>
      <c r="GX44" s="187"/>
      <c r="GY44" s="187"/>
      <c r="GZ44" s="187"/>
      <c r="HA44" s="187"/>
      <c r="HB44" s="187"/>
      <c r="HC44" s="188"/>
      <c r="HD44" s="187"/>
      <c r="HE44" s="187"/>
      <c r="HF44" s="187"/>
      <c r="HG44" s="187"/>
      <c r="HH44" s="187"/>
      <c r="HI44" s="187"/>
      <c r="HJ44" s="188"/>
      <c r="HK44" s="187"/>
      <c r="HL44" s="187"/>
      <c r="HM44" s="187"/>
      <c r="HN44" s="187"/>
      <c r="HO44" s="187"/>
      <c r="HP44" s="187"/>
      <c r="HQ44" s="188"/>
      <c r="HR44" s="187"/>
      <c r="HS44" s="187"/>
      <c r="HT44" s="187"/>
      <c r="HU44" s="187"/>
      <c r="HV44" s="187"/>
      <c r="HW44" s="187"/>
      <c r="HX44" s="188"/>
      <c r="HY44" s="187"/>
      <c r="HZ44" s="187"/>
      <c r="IA44" s="187"/>
      <c r="IB44" s="187"/>
      <c r="IC44" s="187"/>
      <c r="ID44" s="187"/>
      <c r="IE44" s="188"/>
      <c r="IF44" s="187"/>
      <c r="IG44" s="187"/>
      <c r="IH44" s="187"/>
      <c r="II44" s="187"/>
      <c r="IJ44" s="187"/>
      <c r="IK44" s="187"/>
      <c r="IL44" s="188"/>
      <c r="IM44" s="187"/>
      <c r="IN44" s="187"/>
      <c r="IO44" s="187"/>
      <c r="IP44" s="187"/>
      <c r="IQ44" s="187"/>
      <c r="IR44" s="187"/>
      <c r="IS44" s="188"/>
      <c r="IT44" s="187"/>
      <c r="IU44" s="187"/>
      <c r="IV44" s="187"/>
    </row>
    <row r="45" spans="1:256" s="189" customFormat="1" ht="18">
      <c r="A45" s="266" t="s">
        <v>274</v>
      </c>
      <c r="B45" s="267"/>
      <c r="C45" s="158"/>
      <c r="D45" s="154">
        <v>0</v>
      </c>
      <c r="E45" s="154"/>
      <c r="F45" s="154"/>
      <c r="G45" s="154">
        <v>0</v>
      </c>
      <c r="H45" s="154">
        <v>1</v>
      </c>
      <c r="I45" s="154">
        <f t="shared" si="1"/>
        <v>0</v>
      </c>
      <c r="J45" s="152"/>
      <c r="K45" s="187"/>
      <c r="L45" s="187"/>
      <c r="M45" s="187"/>
      <c r="N45" s="187"/>
      <c r="O45" s="188"/>
      <c r="P45" s="187"/>
      <c r="Q45" s="187"/>
      <c r="R45" s="187"/>
      <c r="S45" s="187"/>
      <c r="T45" s="187"/>
      <c r="U45" s="187"/>
      <c r="V45" s="188"/>
      <c r="W45" s="187"/>
      <c r="X45" s="187"/>
      <c r="Y45" s="187"/>
      <c r="Z45" s="187"/>
      <c r="AA45" s="187"/>
      <c r="AB45" s="187"/>
      <c r="AC45" s="188"/>
      <c r="AD45" s="187"/>
      <c r="AE45" s="187"/>
      <c r="AF45" s="187"/>
      <c r="AG45" s="187"/>
      <c r="AH45" s="187"/>
      <c r="AI45" s="187"/>
      <c r="AJ45" s="188"/>
      <c r="AK45" s="187"/>
      <c r="AL45" s="187"/>
      <c r="AM45" s="187"/>
      <c r="AN45" s="187"/>
      <c r="AO45" s="187"/>
      <c r="AP45" s="187"/>
      <c r="AQ45" s="188"/>
      <c r="AR45" s="187"/>
      <c r="AS45" s="187"/>
      <c r="AT45" s="187"/>
      <c r="AU45" s="187"/>
      <c r="AV45" s="187"/>
      <c r="AW45" s="187"/>
      <c r="AX45" s="188"/>
      <c r="AY45" s="187"/>
      <c r="AZ45" s="187"/>
      <c r="BA45" s="187"/>
      <c r="BB45" s="187"/>
      <c r="BC45" s="187"/>
      <c r="BD45" s="187"/>
      <c r="BE45" s="188"/>
      <c r="BF45" s="187"/>
      <c r="BG45" s="187"/>
      <c r="BH45" s="187"/>
      <c r="BI45" s="187"/>
      <c r="BJ45" s="187"/>
      <c r="BK45" s="187"/>
      <c r="BL45" s="188"/>
      <c r="BM45" s="187"/>
      <c r="BN45" s="187"/>
      <c r="BO45" s="187"/>
      <c r="BP45" s="187"/>
      <c r="BQ45" s="187"/>
      <c r="BR45" s="187"/>
      <c r="BS45" s="188"/>
      <c r="BT45" s="187"/>
      <c r="BU45" s="187"/>
      <c r="BV45" s="187"/>
      <c r="BW45" s="187"/>
      <c r="BX45" s="187"/>
      <c r="BY45" s="187"/>
      <c r="BZ45" s="188"/>
      <c r="CA45" s="187"/>
      <c r="CB45" s="187"/>
      <c r="CC45" s="187"/>
      <c r="CD45" s="187"/>
      <c r="CE45" s="187"/>
      <c r="CF45" s="187"/>
      <c r="CG45" s="188"/>
      <c r="CH45" s="187"/>
      <c r="CI45" s="187"/>
      <c r="CJ45" s="187"/>
      <c r="CK45" s="187"/>
      <c r="CL45" s="187"/>
      <c r="CM45" s="187"/>
      <c r="CN45" s="188"/>
      <c r="CO45" s="187"/>
      <c r="CP45" s="187"/>
      <c r="CQ45" s="187"/>
      <c r="CR45" s="187"/>
      <c r="CS45" s="187"/>
      <c r="CT45" s="187"/>
      <c r="CU45" s="188"/>
      <c r="CV45" s="187"/>
      <c r="CW45" s="187"/>
      <c r="CX45" s="187"/>
      <c r="CY45" s="187"/>
      <c r="CZ45" s="187"/>
      <c r="DA45" s="187"/>
      <c r="DB45" s="188"/>
      <c r="DC45" s="187"/>
      <c r="DD45" s="187"/>
      <c r="DE45" s="187"/>
      <c r="DF45" s="187"/>
      <c r="DG45" s="187"/>
      <c r="DH45" s="187"/>
      <c r="DI45" s="188"/>
      <c r="DJ45" s="187"/>
      <c r="DK45" s="187"/>
      <c r="DL45" s="187"/>
      <c r="DM45" s="187"/>
      <c r="DN45" s="187"/>
      <c r="DO45" s="187"/>
      <c r="DP45" s="188"/>
      <c r="DQ45" s="187"/>
      <c r="DR45" s="187"/>
      <c r="DS45" s="187"/>
      <c r="DT45" s="187"/>
      <c r="DU45" s="187"/>
      <c r="DV45" s="187"/>
      <c r="DW45" s="188"/>
      <c r="DX45" s="187"/>
      <c r="DY45" s="187"/>
      <c r="DZ45" s="187"/>
      <c r="EA45" s="187"/>
      <c r="EB45" s="187"/>
      <c r="EC45" s="187"/>
      <c r="ED45" s="188"/>
      <c r="EE45" s="187"/>
      <c r="EF45" s="187"/>
      <c r="EG45" s="187"/>
      <c r="EH45" s="187"/>
      <c r="EI45" s="187"/>
      <c r="EJ45" s="187"/>
      <c r="EK45" s="188"/>
      <c r="EL45" s="187"/>
      <c r="EM45" s="187"/>
      <c r="EN45" s="187"/>
      <c r="EO45" s="187"/>
      <c r="EP45" s="187"/>
      <c r="EQ45" s="187"/>
      <c r="ER45" s="188"/>
      <c r="ES45" s="187"/>
      <c r="ET45" s="187"/>
      <c r="EU45" s="187"/>
      <c r="EV45" s="187"/>
      <c r="EW45" s="187"/>
      <c r="EX45" s="187"/>
      <c r="EY45" s="188"/>
      <c r="EZ45" s="187"/>
      <c r="FA45" s="187"/>
      <c r="FB45" s="187"/>
      <c r="FC45" s="187"/>
      <c r="FD45" s="187"/>
      <c r="FE45" s="187"/>
      <c r="FF45" s="188"/>
      <c r="FG45" s="187"/>
      <c r="FH45" s="187"/>
      <c r="FI45" s="187"/>
      <c r="FJ45" s="187"/>
      <c r="FK45" s="187"/>
      <c r="FL45" s="187"/>
      <c r="FM45" s="188"/>
      <c r="FN45" s="187"/>
      <c r="FO45" s="187"/>
      <c r="FP45" s="187"/>
      <c r="FQ45" s="187"/>
      <c r="FR45" s="187"/>
      <c r="FS45" s="187"/>
      <c r="FT45" s="188"/>
      <c r="FU45" s="187"/>
      <c r="FV45" s="187"/>
      <c r="FW45" s="187"/>
      <c r="FX45" s="187"/>
      <c r="FY45" s="187"/>
      <c r="FZ45" s="187"/>
      <c r="GA45" s="188"/>
      <c r="GB45" s="187"/>
      <c r="GC45" s="187"/>
      <c r="GD45" s="187"/>
      <c r="GE45" s="187"/>
      <c r="GF45" s="187"/>
      <c r="GG45" s="187"/>
      <c r="GH45" s="188"/>
      <c r="GI45" s="187"/>
      <c r="GJ45" s="187"/>
      <c r="GK45" s="187"/>
      <c r="GL45" s="187"/>
      <c r="GM45" s="187"/>
      <c r="GN45" s="187"/>
      <c r="GO45" s="188"/>
      <c r="GP45" s="187"/>
      <c r="GQ45" s="187"/>
      <c r="GR45" s="187"/>
      <c r="GS45" s="187"/>
      <c r="GT45" s="187"/>
      <c r="GU45" s="187"/>
      <c r="GV45" s="188"/>
      <c r="GW45" s="187"/>
      <c r="GX45" s="187"/>
      <c r="GY45" s="187"/>
      <c r="GZ45" s="187"/>
      <c r="HA45" s="187"/>
      <c r="HB45" s="187"/>
      <c r="HC45" s="188"/>
      <c r="HD45" s="187"/>
      <c r="HE45" s="187"/>
      <c r="HF45" s="187"/>
      <c r="HG45" s="187"/>
      <c r="HH45" s="187"/>
      <c r="HI45" s="187"/>
      <c r="HJ45" s="188"/>
      <c r="HK45" s="187"/>
      <c r="HL45" s="187"/>
      <c r="HM45" s="187"/>
      <c r="HN45" s="187"/>
      <c r="HO45" s="187"/>
      <c r="HP45" s="187"/>
      <c r="HQ45" s="188"/>
      <c r="HR45" s="187"/>
      <c r="HS45" s="187"/>
      <c r="HT45" s="187"/>
      <c r="HU45" s="187"/>
      <c r="HV45" s="187"/>
      <c r="HW45" s="187"/>
      <c r="HX45" s="188"/>
      <c r="HY45" s="187"/>
      <c r="HZ45" s="187"/>
      <c r="IA45" s="187"/>
      <c r="IB45" s="187"/>
      <c r="IC45" s="187"/>
      <c r="ID45" s="187"/>
      <c r="IE45" s="188"/>
      <c r="IF45" s="187"/>
      <c r="IG45" s="187"/>
      <c r="IH45" s="187"/>
      <c r="II45" s="187"/>
      <c r="IJ45" s="187"/>
      <c r="IK45" s="187"/>
      <c r="IL45" s="188"/>
      <c r="IM45" s="187"/>
      <c r="IN45" s="187"/>
      <c r="IO45" s="187"/>
      <c r="IP45" s="187"/>
      <c r="IQ45" s="187"/>
      <c r="IR45" s="187"/>
      <c r="IS45" s="188"/>
      <c r="IT45" s="187"/>
      <c r="IU45" s="187"/>
      <c r="IV45" s="187"/>
    </row>
    <row r="46" spans="1:256" s="189" customFormat="1" ht="18">
      <c r="A46" s="266"/>
      <c r="B46" s="267"/>
      <c r="C46" s="158"/>
      <c r="D46" s="154"/>
      <c r="E46" s="154"/>
      <c r="F46" s="154"/>
      <c r="G46" s="154"/>
      <c r="H46" s="154">
        <v>1</v>
      </c>
      <c r="I46" s="154">
        <f t="shared" si="1"/>
        <v>0</v>
      </c>
      <c r="J46" s="152"/>
      <c r="K46" s="187"/>
      <c r="L46" s="187"/>
      <c r="M46" s="187"/>
      <c r="N46" s="187"/>
      <c r="O46" s="188"/>
      <c r="P46" s="187"/>
      <c r="Q46" s="187"/>
      <c r="R46" s="187"/>
      <c r="S46" s="187"/>
      <c r="T46" s="187"/>
      <c r="U46" s="187"/>
      <c r="V46" s="188"/>
      <c r="W46" s="187"/>
      <c r="X46" s="187"/>
      <c r="Y46" s="187"/>
      <c r="Z46" s="187"/>
      <c r="AA46" s="187"/>
      <c r="AB46" s="187"/>
      <c r="AC46" s="188"/>
      <c r="AD46" s="187"/>
      <c r="AE46" s="187"/>
      <c r="AF46" s="187"/>
      <c r="AG46" s="187"/>
      <c r="AH46" s="187"/>
      <c r="AI46" s="187"/>
      <c r="AJ46" s="188"/>
      <c r="AK46" s="187"/>
      <c r="AL46" s="187"/>
      <c r="AM46" s="187"/>
      <c r="AN46" s="187"/>
      <c r="AO46" s="187"/>
      <c r="AP46" s="187"/>
      <c r="AQ46" s="188"/>
      <c r="AR46" s="187"/>
      <c r="AS46" s="187"/>
      <c r="AT46" s="187"/>
      <c r="AU46" s="187"/>
      <c r="AV46" s="187"/>
      <c r="AW46" s="187"/>
      <c r="AX46" s="188"/>
      <c r="AY46" s="187"/>
      <c r="AZ46" s="187"/>
      <c r="BA46" s="187"/>
      <c r="BB46" s="187"/>
      <c r="BC46" s="187"/>
      <c r="BD46" s="187"/>
      <c r="BE46" s="188"/>
      <c r="BF46" s="187"/>
      <c r="BG46" s="187"/>
      <c r="BH46" s="187"/>
      <c r="BI46" s="187"/>
      <c r="BJ46" s="187"/>
      <c r="BK46" s="187"/>
      <c r="BL46" s="188"/>
      <c r="BM46" s="187"/>
      <c r="BN46" s="187"/>
      <c r="BO46" s="187"/>
      <c r="BP46" s="187"/>
      <c r="BQ46" s="187"/>
      <c r="BR46" s="187"/>
      <c r="BS46" s="188"/>
      <c r="BT46" s="187"/>
      <c r="BU46" s="187"/>
      <c r="BV46" s="187"/>
      <c r="BW46" s="187"/>
      <c r="BX46" s="187"/>
      <c r="BY46" s="187"/>
      <c r="BZ46" s="188"/>
      <c r="CA46" s="187"/>
      <c r="CB46" s="187"/>
      <c r="CC46" s="187"/>
      <c r="CD46" s="187"/>
      <c r="CE46" s="187"/>
      <c r="CF46" s="187"/>
      <c r="CG46" s="188"/>
      <c r="CH46" s="187"/>
      <c r="CI46" s="187"/>
      <c r="CJ46" s="187"/>
      <c r="CK46" s="187"/>
      <c r="CL46" s="187"/>
      <c r="CM46" s="187"/>
      <c r="CN46" s="188"/>
      <c r="CO46" s="187"/>
      <c r="CP46" s="187"/>
      <c r="CQ46" s="187"/>
      <c r="CR46" s="187"/>
      <c r="CS46" s="187"/>
      <c r="CT46" s="187"/>
      <c r="CU46" s="188"/>
      <c r="CV46" s="187"/>
      <c r="CW46" s="187"/>
      <c r="CX46" s="187"/>
      <c r="CY46" s="187"/>
      <c r="CZ46" s="187"/>
      <c r="DA46" s="187"/>
      <c r="DB46" s="188"/>
      <c r="DC46" s="187"/>
      <c r="DD46" s="187"/>
      <c r="DE46" s="187"/>
      <c r="DF46" s="187"/>
      <c r="DG46" s="187"/>
      <c r="DH46" s="187"/>
      <c r="DI46" s="188"/>
      <c r="DJ46" s="187"/>
      <c r="DK46" s="187"/>
      <c r="DL46" s="187"/>
      <c r="DM46" s="187"/>
      <c r="DN46" s="187"/>
      <c r="DO46" s="187"/>
      <c r="DP46" s="188"/>
      <c r="DQ46" s="187"/>
      <c r="DR46" s="187"/>
      <c r="DS46" s="187"/>
      <c r="DT46" s="187"/>
      <c r="DU46" s="187"/>
      <c r="DV46" s="187"/>
      <c r="DW46" s="188"/>
      <c r="DX46" s="187"/>
      <c r="DY46" s="187"/>
      <c r="DZ46" s="187"/>
      <c r="EA46" s="187"/>
      <c r="EB46" s="187"/>
      <c r="EC46" s="187"/>
      <c r="ED46" s="188"/>
      <c r="EE46" s="187"/>
      <c r="EF46" s="187"/>
      <c r="EG46" s="187"/>
      <c r="EH46" s="187"/>
      <c r="EI46" s="187"/>
      <c r="EJ46" s="187"/>
      <c r="EK46" s="188"/>
      <c r="EL46" s="187"/>
      <c r="EM46" s="187"/>
      <c r="EN46" s="187"/>
      <c r="EO46" s="187"/>
      <c r="EP46" s="187"/>
      <c r="EQ46" s="187"/>
      <c r="ER46" s="188"/>
      <c r="ES46" s="187"/>
      <c r="ET46" s="187"/>
      <c r="EU46" s="187"/>
      <c r="EV46" s="187"/>
      <c r="EW46" s="187"/>
      <c r="EX46" s="187"/>
      <c r="EY46" s="188"/>
      <c r="EZ46" s="187"/>
      <c r="FA46" s="187"/>
      <c r="FB46" s="187"/>
      <c r="FC46" s="187"/>
      <c r="FD46" s="187"/>
      <c r="FE46" s="187"/>
      <c r="FF46" s="188"/>
      <c r="FG46" s="187"/>
      <c r="FH46" s="187"/>
      <c r="FI46" s="187"/>
      <c r="FJ46" s="187"/>
      <c r="FK46" s="187"/>
      <c r="FL46" s="187"/>
      <c r="FM46" s="188"/>
      <c r="FN46" s="187"/>
      <c r="FO46" s="187"/>
      <c r="FP46" s="187"/>
      <c r="FQ46" s="187"/>
      <c r="FR46" s="187"/>
      <c r="FS46" s="187"/>
      <c r="FT46" s="188"/>
      <c r="FU46" s="187"/>
      <c r="FV46" s="187"/>
      <c r="FW46" s="187"/>
      <c r="FX46" s="187"/>
      <c r="FY46" s="187"/>
      <c r="FZ46" s="187"/>
      <c r="GA46" s="188"/>
      <c r="GB46" s="187"/>
      <c r="GC46" s="187"/>
      <c r="GD46" s="187"/>
      <c r="GE46" s="187"/>
      <c r="GF46" s="187"/>
      <c r="GG46" s="187"/>
      <c r="GH46" s="188"/>
      <c r="GI46" s="187"/>
      <c r="GJ46" s="187"/>
      <c r="GK46" s="187"/>
      <c r="GL46" s="187"/>
      <c r="GM46" s="187"/>
      <c r="GN46" s="187"/>
      <c r="GO46" s="188"/>
      <c r="GP46" s="187"/>
      <c r="GQ46" s="187"/>
      <c r="GR46" s="187"/>
      <c r="GS46" s="187"/>
      <c r="GT46" s="187"/>
      <c r="GU46" s="187"/>
      <c r="GV46" s="188"/>
      <c r="GW46" s="187"/>
      <c r="GX46" s="187"/>
      <c r="GY46" s="187"/>
      <c r="GZ46" s="187"/>
      <c r="HA46" s="187"/>
      <c r="HB46" s="187"/>
      <c r="HC46" s="188"/>
      <c r="HD46" s="187"/>
      <c r="HE46" s="187"/>
      <c r="HF46" s="187"/>
      <c r="HG46" s="187"/>
      <c r="HH46" s="187"/>
      <c r="HI46" s="187"/>
      <c r="HJ46" s="188"/>
      <c r="HK46" s="187"/>
      <c r="HL46" s="187"/>
      <c r="HM46" s="187"/>
      <c r="HN46" s="187"/>
      <c r="HO46" s="187"/>
      <c r="HP46" s="187"/>
      <c r="HQ46" s="188"/>
      <c r="HR46" s="187"/>
      <c r="HS46" s="187"/>
      <c r="HT46" s="187"/>
      <c r="HU46" s="187"/>
      <c r="HV46" s="187"/>
      <c r="HW46" s="187"/>
      <c r="HX46" s="188"/>
      <c r="HY46" s="187"/>
      <c r="HZ46" s="187"/>
      <c r="IA46" s="187"/>
      <c r="IB46" s="187"/>
      <c r="IC46" s="187"/>
      <c r="ID46" s="187"/>
      <c r="IE46" s="188"/>
      <c r="IF46" s="187"/>
      <c r="IG46" s="187"/>
      <c r="IH46" s="187"/>
      <c r="II46" s="187"/>
      <c r="IJ46" s="187"/>
      <c r="IK46" s="187"/>
      <c r="IL46" s="188"/>
      <c r="IM46" s="187"/>
      <c r="IN46" s="187"/>
      <c r="IO46" s="187"/>
      <c r="IP46" s="187"/>
      <c r="IQ46" s="187"/>
      <c r="IR46" s="187"/>
      <c r="IS46" s="188"/>
      <c r="IT46" s="187"/>
      <c r="IU46" s="187"/>
      <c r="IV46" s="187"/>
    </row>
    <row r="47" spans="1:256" s="189" customFormat="1" ht="18">
      <c r="A47" s="266"/>
      <c r="B47" s="267"/>
      <c r="C47" s="158"/>
      <c r="D47" s="154"/>
      <c r="E47" s="154"/>
      <c r="F47" s="154"/>
      <c r="G47" s="154"/>
      <c r="H47" s="154">
        <v>1</v>
      </c>
      <c r="I47" s="154">
        <f t="shared" si="1"/>
        <v>0</v>
      </c>
      <c r="J47" s="152"/>
      <c r="K47" s="187"/>
      <c r="L47" s="187"/>
      <c r="M47" s="187"/>
      <c r="N47" s="187"/>
      <c r="O47" s="188"/>
      <c r="P47" s="187"/>
      <c r="Q47" s="187"/>
      <c r="R47" s="187"/>
      <c r="S47" s="187"/>
      <c r="T47" s="187"/>
      <c r="U47" s="187"/>
      <c r="V47" s="188"/>
      <c r="W47" s="187"/>
      <c r="X47" s="187"/>
      <c r="Y47" s="187"/>
      <c r="Z47" s="187"/>
      <c r="AA47" s="187"/>
      <c r="AB47" s="187"/>
      <c r="AC47" s="188"/>
      <c r="AD47" s="187"/>
      <c r="AE47" s="187"/>
      <c r="AF47" s="187"/>
      <c r="AG47" s="187"/>
      <c r="AH47" s="187"/>
      <c r="AI47" s="187"/>
      <c r="AJ47" s="188"/>
      <c r="AK47" s="187"/>
      <c r="AL47" s="187"/>
      <c r="AM47" s="187"/>
      <c r="AN47" s="187"/>
      <c r="AO47" s="187"/>
      <c r="AP47" s="187"/>
      <c r="AQ47" s="188"/>
      <c r="AR47" s="187"/>
      <c r="AS47" s="187"/>
      <c r="AT47" s="187"/>
      <c r="AU47" s="187"/>
      <c r="AV47" s="187"/>
      <c r="AW47" s="187"/>
      <c r="AX47" s="188"/>
      <c r="AY47" s="187"/>
      <c r="AZ47" s="187"/>
      <c r="BA47" s="187"/>
      <c r="BB47" s="187"/>
      <c r="BC47" s="187"/>
      <c r="BD47" s="187"/>
      <c r="BE47" s="188"/>
      <c r="BF47" s="187"/>
      <c r="BG47" s="187"/>
      <c r="BH47" s="187"/>
      <c r="BI47" s="187"/>
      <c r="BJ47" s="187"/>
      <c r="BK47" s="187"/>
      <c r="BL47" s="188"/>
      <c r="BM47" s="187"/>
      <c r="BN47" s="187"/>
      <c r="BO47" s="187"/>
      <c r="BP47" s="187"/>
      <c r="BQ47" s="187"/>
      <c r="BR47" s="187"/>
      <c r="BS47" s="188"/>
      <c r="BT47" s="187"/>
      <c r="BU47" s="187"/>
      <c r="BV47" s="187"/>
      <c r="BW47" s="187"/>
      <c r="BX47" s="187"/>
      <c r="BY47" s="187"/>
      <c r="BZ47" s="188"/>
      <c r="CA47" s="187"/>
      <c r="CB47" s="187"/>
      <c r="CC47" s="187"/>
      <c r="CD47" s="187"/>
      <c r="CE47" s="187"/>
      <c r="CF47" s="187"/>
      <c r="CG47" s="188"/>
      <c r="CH47" s="187"/>
      <c r="CI47" s="187"/>
      <c r="CJ47" s="187"/>
      <c r="CK47" s="187"/>
      <c r="CL47" s="187"/>
      <c r="CM47" s="187"/>
      <c r="CN47" s="188"/>
      <c r="CO47" s="187"/>
      <c r="CP47" s="187"/>
      <c r="CQ47" s="187"/>
      <c r="CR47" s="187"/>
      <c r="CS47" s="187"/>
      <c r="CT47" s="187"/>
      <c r="CU47" s="188"/>
      <c r="CV47" s="187"/>
      <c r="CW47" s="187"/>
      <c r="CX47" s="187"/>
      <c r="CY47" s="187"/>
      <c r="CZ47" s="187"/>
      <c r="DA47" s="187"/>
      <c r="DB47" s="188"/>
      <c r="DC47" s="187"/>
      <c r="DD47" s="187"/>
      <c r="DE47" s="187"/>
      <c r="DF47" s="187"/>
      <c r="DG47" s="187"/>
      <c r="DH47" s="187"/>
      <c r="DI47" s="188"/>
      <c r="DJ47" s="187"/>
      <c r="DK47" s="187"/>
      <c r="DL47" s="187"/>
      <c r="DM47" s="187"/>
      <c r="DN47" s="187"/>
      <c r="DO47" s="187"/>
      <c r="DP47" s="188"/>
      <c r="DQ47" s="187"/>
      <c r="DR47" s="187"/>
      <c r="DS47" s="187"/>
      <c r="DT47" s="187"/>
      <c r="DU47" s="187"/>
      <c r="DV47" s="187"/>
      <c r="DW47" s="188"/>
      <c r="DX47" s="187"/>
      <c r="DY47" s="187"/>
      <c r="DZ47" s="187"/>
      <c r="EA47" s="187"/>
      <c r="EB47" s="187"/>
      <c r="EC47" s="187"/>
      <c r="ED47" s="188"/>
      <c r="EE47" s="187"/>
      <c r="EF47" s="187"/>
      <c r="EG47" s="187"/>
      <c r="EH47" s="187"/>
      <c r="EI47" s="187"/>
      <c r="EJ47" s="187"/>
      <c r="EK47" s="188"/>
      <c r="EL47" s="187"/>
      <c r="EM47" s="187"/>
      <c r="EN47" s="187"/>
      <c r="EO47" s="187"/>
      <c r="EP47" s="187"/>
      <c r="EQ47" s="187"/>
      <c r="ER47" s="188"/>
      <c r="ES47" s="187"/>
      <c r="ET47" s="187"/>
      <c r="EU47" s="187"/>
      <c r="EV47" s="187"/>
      <c r="EW47" s="187"/>
      <c r="EX47" s="187"/>
      <c r="EY47" s="188"/>
      <c r="EZ47" s="187"/>
      <c r="FA47" s="187"/>
      <c r="FB47" s="187"/>
      <c r="FC47" s="187"/>
      <c r="FD47" s="187"/>
      <c r="FE47" s="187"/>
      <c r="FF47" s="188"/>
      <c r="FG47" s="187"/>
      <c r="FH47" s="187"/>
      <c r="FI47" s="187"/>
      <c r="FJ47" s="187"/>
      <c r="FK47" s="187"/>
      <c r="FL47" s="187"/>
      <c r="FM47" s="188"/>
      <c r="FN47" s="187"/>
      <c r="FO47" s="187"/>
      <c r="FP47" s="187"/>
      <c r="FQ47" s="187"/>
      <c r="FR47" s="187"/>
      <c r="FS47" s="187"/>
      <c r="FT47" s="188"/>
      <c r="FU47" s="187"/>
      <c r="FV47" s="187"/>
      <c r="FW47" s="187"/>
      <c r="FX47" s="187"/>
      <c r="FY47" s="187"/>
      <c r="FZ47" s="187"/>
      <c r="GA47" s="188"/>
      <c r="GB47" s="187"/>
      <c r="GC47" s="187"/>
      <c r="GD47" s="187"/>
      <c r="GE47" s="187"/>
      <c r="GF47" s="187"/>
      <c r="GG47" s="187"/>
      <c r="GH47" s="188"/>
      <c r="GI47" s="187"/>
      <c r="GJ47" s="187"/>
      <c r="GK47" s="187"/>
      <c r="GL47" s="187"/>
      <c r="GM47" s="187"/>
      <c r="GN47" s="187"/>
      <c r="GO47" s="188"/>
      <c r="GP47" s="187"/>
      <c r="GQ47" s="187"/>
      <c r="GR47" s="187"/>
      <c r="GS47" s="187"/>
      <c r="GT47" s="187"/>
      <c r="GU47" s="187"/>
      <c r="GV47" s="188"/>
      <c r="GW47" s="187"/>
      <c r="GX47" s="187"/>
      <c r="GY47" s="187"/>
      <c r="GZ47" s="187"/>
      <c r="HA47" s="187"/>
      <c r="HB47" s="187"/>
      <c r="HC47" s="188"/>
      <c r="HD47" s="187"/>
      <c r="HE47" s="187"/>
      <c r="HF47" s="187"/>
      <c r="HG47" s="187"/>
      <c r="HH47" s="187"/>
      <c r="HI47" s="187"/>
      <c r="HJ47" s="188"/>
      <c r="HK47" s="187"/>
      <c r="HL47" s="187"/>
      <c r="HM47" s="187"/>
      <c r="HN47" s="187"/>
      <c r="HO47" s="187"/>
      <c r="HP47" s="187"/>
      <c r="HQ47" s="188"/>
      <c r="HR47" s="187"/>
      <c r="HS47" s="187"/>
      <c r="HT47" s="187"/>
      <c r="HU47" s="187"/>
      <c r="HV47" s="187"/>
      <c r="HW47" s="187"/>
      <c r="HX47" s="188"/>
      <c r="HY47" s="187"/>
      <c r="HZ47" s="187"/>
      <c r="IA47" s="187"/>
      <c r="IB47" s="187"/>
      <c r="IC47" s="187"/>
      <c r="ID47" s="187"/>
      <c r="IE47" s="188"/>
      <c r="IF47" s="187"/>
      <c r="IG47" s="187"/>
      <c r="IH47" s="187"/>
      <c r="II47" s="187"/>
      <c r="IJ47" s="187"/>
      <c r="IK47" s="187"/>
      <c r="IL47" s="188"/>
      <c r="IM47" s="187"/>
      <c r="IN47" s="187"/>
      <c r="IO47" s="187"/>
      <c r="IP47" s="187"/>
      <c r="IQ47" s="187"/>
      <c r="IR47" s="187"/>
      <c r="IS47" s="188"/>
      <c r="IT47" s="187"/>
      <c r="IU47" s="187"/>
      <c r="IV47" s="187"/>
    </row>
    <row r="48" spans="1:256" s="189" customFormat="1" ht="18">
      <c r="A48" s="266"/>
      <c r="B48" s="267"/>
      <c r="C48" s="158"/>
      <c r="D48" s="154"/>
      <c r="E48" s="154"/>
      <c r="F48" s="154"/>
      <c r="G48" s="154"/>
      <c r="H48" s="154">
        <v>1</v>
      </c>
      <c r="I48" s="154">
        <f t="shared" si="1"/>
        <v>0</v>
      </c>
      <c r="J48" s="152"/>
      <c r="K48" s="187"/>
      <c r="L48" s="187"/>
      <c r="M48" s="187"/>
      <c r="N48" s="187"/>
      <c r="O48" s="188"/>
      <c r="P48" s="187"/>
      <c r="Q48" s="187"/>
      <c r="R48" s="187"/>
      <c r="S48" s="187"/>
      <c r="T48" s="187"/>
      <c r="U48" s="187"/>
      <c r="V48" s="188"/>
      <c r="W48" s="187"/>
      <c r="X48" s="187"/>
      <c r="Y48" s="187"/>
      <c r="Z48" s="187"/>
      <c r="AA48" s="187"/>
      <c r="AB48" s="187"/>
      <c r="AC48" s="188"/>
      <c r="AD48" s="187"/>
      <c r="AE48" s="187"/>
      <c r="AF48" s="187"/>
      <c r="AG48" s="187"/>
      <c r="AH48" s="187"/>
      <c r="AI48" s="187"/>
      <c r="AJ48" s="188"/>
      <c r="AK48" s="187"/>
      <c r="AL48" s="187"/>
      <c r="AM48" s="187"/>
      <c r="AN48" s="187"/>
      <c r="AO48" s="187"/>
      <c r="AP48" s="187"/>
      <c r="AQ48" s="188"/>
      <c r="AR48" s="187"/>
      <c r="AS48" s="187"/>
      <c r="AT48" s="187"/>
      <c r="AU48" s="187"/>
      <c r="AV48" s="187"/>
      <c r="AW48" s="187"/>
      <c r="AX48" s="188"/>
      <c r="AY48" s="187"/>
      <c r="AZ48" s="187"/>
      <c r="BA48" s="187"/>
      <c r="BB48" s="187"/>
      <c r="BC48" s="187"/>
      <c r="BD48" s="187"/>
      <c r="BE48" s="188"/>
      <c r="BF48" s="187"/>
      <c r="BG48" s="187"/>
      <c r="BH48" s="187"/>
      <c r="BI48" s="187"/>
      <c r="BJ48" s="187"/>
      <c r="BK48" s="187"/>
      <c r="BL48" s="188"/>
      <c r="BM48" s="187"/>
      <c r="BN48" s="187"/>
      <c r="BO48" s="187"/>
      <c r="BP48" s="187"/>
      <c r="BQ48" s="187"/>
      <c r="BR48" s="187"/>
      <c r="BS48" s="188"/>
      <c r="BT48" s="187"/>
      <c r="BU48" s="187"/>
      <c r="BV48" s="187"/>
      <c r="BW48" s="187"/>
      <c r="BX48" s="187"/>
      <c r="BY48" s="187"/>
      <c r="BZ48" s="188"/>
      <c r="CA48" s="187"/>
      <c r="CB48" s="187"/>
      <c r="CC48" s="187"/>
      <c r="CD48" s="187"/>
      <c r="CE48" s="187"/>
      <c r="CF48" s="187"/>
      <c r="CG48" s="188"/>
      <c r="CH48" s="187"/>
      <c r="CI48" s="187"/>
      <c r="CJ48" s="187"/>
      <c r="CK48" s="187"/>
      <c r="CL48" s="187"/>
      <c r="CM48" s="187"/>
      <c r="CN48" s="188"/>
      <c r="CO48" s="187"/>
      <c r="CP48" s="187"/>
      <c r="CQ48" s="187"/>
      <c r="CR48" s="187"/>
      <c r="CS48" s="187"/>
      <c r="CT48" s="187"/>
      <c r="CU48" s="188"/>
      <c r="CV48" s="187"/>
      <c r="CW48" s="187"/>
      <c r="CX48" s="187"/>
      <c r="CY48" s="187"/>
      <c r="CZ48" s="187"/>
      <c r="DA48" s="187"/>
      <c r="DB48" s="188"/>
      <c r="DC48" s="187"/>
      <c r="DD48" s="187"/>
      <c r="DE48" s="187"/>
      <c r="DF48" s="187"/>
      <c r="DG48" s="187"/>
      <c r="DH48" s="187"/>
      <c r="DI48" s="188"/>
      <c r="DJ48" s="187"/>
      <c r="DK48" s="187"/>
      <c r="DL48" s="187"/>
      <c r="DM48" s="187"/>
      <c r="DN48" s="187"/>
      <c r="DO48" s="187"/>
      <c r="DP48" s="188"/>
      <c r="DQ48" s="187"/>
      <c r="DR48" s="187"/>
      <c r="DS48" s="187"/>
      <c r="DT48" s="187"/>
      <c r="DU48" s="187"/>
      <c r="DV48" s="187"/>
      <c r="DW48" s="188"/>
      <c r="DX48" s="187"/>
      <c r="DY48" s="187"/>
      <c r="DZ48" s="187"/>
      <c r="EA48" s="187"/>
      <c r="EB48" s="187"/>
      <c r="EC48" s="187"/>
      <c r="ED48" s="188"/>
      <c r="EE48" s="187"/>
      <c r="EF48" s="187"/>
      <c r="EG48" s="187"/>
      <c r="EH48" s="187"/>
      <c r="EI48" s="187"/>
      <c r="EJ48" s="187"/>
      <c r="EK48" s="188"/>
      <c r="EL48" s="187"/>
      <c r="EM48" s="187"/>
      <c r="EN48" s="187"/>
      <c r="EO48" s="187"/>
      <c r="EP48" s="187"/>
      <c r="EQ48" s="187"/>
      <c r="ER48" s="188"/>
      <c r="ES48" s="187"/>
      <c r="ET48" s="187"/>
      <c r="EU48" s="187"/>
      <c r="EV48" s="187"/>
      <c r="EW48" s="187"/>
      <c r="EX48" s="187"/>
      <c r="EY48" s="188"/>
      <c r="EZ48" s="187"/>
      <c r="FA48" s="187"/>
      <c r="FB48" s="187"/>
      <c r="FC48" s="187"/>
      <c r="FD48" s="187"/>
      <c r="FE48" s="187"/>
      <c r="FF48" s="188"/>
      <c r="FG48" s="187"/>
      <c r="FH48" s="187"/>
      <c r="FI48" s="187"/>
      <c r="FJ48" s="187"/>
      <c r="FK48" s="187"/>
      <c r="FL48" s="187"/>
      <c r="FM48" s="188"/>
      <c r="FN48" s="187"/>
      <c r="FO48" s="187"/>
      <c r="FP48" s="187"/>
      <c r="FQ48" s="187"/>
      <c r="FR48" s="187"/>
      <c r="FS48" s="187"/>
      <c r="FT48" s="188"/>
      <c r="FU48" s="187"/>
      <c r="FV48" s="187"/>
      <c r="FW48" s="187"/>
      <c r="FX48" s="187"/>
      <c r="FY48" s="187"/>
      <c r="FZ48" s="187"/>
      <c r="GA48" s="188"/>
      <c r="GB48" s="187"/>
      <c r="GC48" s="187"/>
      <c r="GD48" s="187"/>
      <c r="GE48" s="187"/>
      <c r="GF48" s="187"/>
      <c r="GG48" s="187"/>
      <c r="GH48" s="188"/>
      <c r="GI48" s="187"/>
      <c r="GJ48" s="187"/>
      <c r="GK48" s="187"/>
      <c r="GL48" s="187"/>
      <c r="GM48" s="187"/>
      <c r="GN48" s="187"/>
      <c r="GO48" s="188"/>
      <c r="GP48" s="187"/>
      <c r="GQ48" s="187"/>
      <c r="GR48" s="187"/>
      <c r="GS48" s="187"/>
      <c r="GT48" s="187"/>
      <c r="GU48" s="187"/>
      <c r="GV48" s="188"/>
      <c r="GW48" s="187"/>
      <c r="GX48" s="187"/>
      <c r="GY48" s="187"/>
      <c r="GZ48" s="187"/>
      <c r="HA48" s="187"/>
      <c r="HB48" s="187"/>
      <c r="HC48" s="188"/>
      <c r="HD48" s="187"/>
      <c r="HE48" s="187"/>
      <c r="HF48" s="187"/>
      <c r="HG48" s="187"/>
      <c r="HH48" s="187"/>
      <c r="HI48" s="187"/>
      <c r="HJ48" s="188"/>
      <c r="HK48" s="187"/>
      <c r="HL48" s="187"/>
      <c r="HM48" s="187"/>
      <c r="HN48" s="187"/>
      <c r="HO48" s="187"/>
      <c r="HP48" s="187"/>
      <c r="HQ48" s="188"/>
      <c r="HR48" s="187"/>
      <c r="HS48" s="187"/>
      <c r="HT48" s="187"/>
      <c r="HU48" s="187"/>
      <c r="HV48" s="187"/>
      <c r="HW48" s="187"/>
      <c r="HX48" s="188"/>
      <c r="HY48" s="187"/>
      <c r="HZ48" s="187"/>
      <c r="IA48" s="187"/>
      <c r="IB48" s="187"/>
      <c r="IC48" s="187"/>
      <c r="ID48" s="187"/>
      <c r="IE48" s="188"/>
      <c r="IF48" s="187"/>
      <c r="IG48" s="187"/>
      <c r="IH48" s="187"/>
      <c r="II48" s="187"/>
      <c r="IJ48" s="187"/>
      <c r="IK48" s="187"/>
      <c r="IL48" s="188"/>
      <c r="IM48" s="187"/>
      <c r="IN48" s="187"/>
      <c r="IO48" s="187"/>
      <c r="IP48" s="187"/>
      <c r="IQ48" s="187"/>
      <c r="IR48" s="187"/>
      <c r="IS48" s="188"/>
      <c r="IT48" s="187"/>
      <c r="IU48" s="187"/>
      <c r="IV48" s="187"/>
    </row>
    <row r="49" spans="1:256" s="189" customFormat="1" ht="18">
      <c r="A49" s="266"/>
      <c r="B49" s="267"/>
      <c r="C49" s="158"/>
      <c r="D49" s="154"/>
      <c r="E49" s="154"/>
      <c r="F49" s="154"/>
      <c r="G49" s="154"/>
      <c r="H49" s="154"/>
      <c r="I49" s="154"/>
      <c r="J49" s="152"/>
      <c r="K49" s="187"/>
      <c r="L49" s="187"/>
      <c r="M49" s="187"/>
      <c r="N49" s="187"/>
      <c r="O49" s="188"/>
      <c r="P49" s="187"/>
      <c r="Q49" s="187"/>
      <c r="R49" s="187"/>
      <c r="S49" s="187"/>
      <c r="T49" s="187"/>
      <c r="U49" s="187"/>
      <c r="V49" s="188"/>
      <c r="W49" s="187"/>
      <c r="X49" s="187"/>
      <c r="Y49" s="187"/>
      <c r="Z49" s="187"/>
      <c r="AA49" s="187"/>
      <c r="AB49" s="187"/>
      <c r="AC49" s="188"/>
      <c r="AD49" s="187"/>
      <c r="AE49" s="187"/>
      <c r="AF49" s="187"/>
      <c r="AG49" s="187"/>
      <c r="AH49" s="187"/>
      <c r="AI49" s="187"/>
      <c r="AJ49" s="188"/>
      <c r="AK49" s="187"/>
      <c r="AL49" s="187"/>
      <c r="AM49" s="187"/>
      <c r="AN49" s="187"/>
      <c r="AO49" s="187"/>
      <c r="AP49" s="187"/>
      <c r="AQ49" s="188"/>
      <c r="AR49" s="187"/>
      <c r="AS49" s="187"/>
      <c r="AT49" s="187"/>
      <c r="AU49" s="187"/>
      <c r="AV49" s="187"/>
      <c r="AW49" s="187"/>
      <c r="AX49" s="188"/>
      <c r="AY49" s="187"/>
      <c r="AZ49" s="187"/>
      <c r="BA49" s="187"/>
      <c r="BB49" s="187"/>
      <c r="BC49" s="187"/>
      <c r="BD49" s="187"/>
      <c r="BE49" s="188"/>
      <c r="BF49" s="187"/>
      <c r="BG49" s="187"/>
      <c r="BH49" s="187"/>
      <c r="BI49" s="187"/>
      <c r="BJ49" s="187"/>
      <c r="BK49" s="187"/>
      <c r="BL49" s="188"/>
      <c r="BM49" s="187"/>
      <c r="BN49" s="187"/>
      <c r="BO49" s="187"/>
      <c r="BP49" s="187"/>
      <c r="BQ49" s="187"/>
      <c r="BR49" s="187"/>
      <c r="BS49" s="188"/>
      <c r="BT49" s="187"/>
      <c r="BU49" s="187"/>
      <c r="BV49" s="187"/>
      <c r="BW49" s="187"/>
      <c r="BX49" s="187"/>
      <c r="BY49" s="187"/>
      <c r="BZ49" s="188"/>
      <c r="CA49" s="187"/>
      <c r="CB49" s="187"/>
      <c r="CC49" s="187"/>
      <c r="CD49" s="187"/>
      <c r="CE49" s="187"/>
      <c r="CF49" s="187"/>
      <c r="CG49" s="188"/>
      <c r="CH49" s="187"/>
      <c r="CI49" s="187"/>
      <c r="CJ49" s="187"/>
      <c r="CK49" s="187"/>
      <c r="CL49" s="187"/>
      <c r="CM49" s="187"/>
      <c r="CN49" s="188"/>
      <c r="CO49" s="187"/>
      <c r="CP49" s="187"/>
      <c r="CQ49" s="187"/>
      <c r="CR49" s="187"/>
      <c r="CS49" s="187"/>
      <c r="CT49" s="187"/>
      <c r="CU49" s="188"/>
      <c r="CV49" s="187"/>
      <c r="CW49" s="187"/>
      <c r="CX49" s="187"/>
      <c r="CY49" s="187"/>
      <c r="CZ49" s="187"/>
      <c r="DA49" s="187"/>
      <c r="DB49" s="188"/>
      <c r="DC49" s="187"/>
      <c r="DD49" s="187"/>
      <c r="DE49" s="187"/>
      <c r="DF49" s="187"/>
      <c r="DG49" s="187"/>
      <c r="DH49" s="187"/>
      <c r="DI49" s="188"/>
      <c r="DJ49" s="187"/>
      <c r="DK49" s="187"/>
      <c r="DL49" s="187"/>
      <c r="DM49" s="187"/>
      <c r="DN49" s="187"/>
      <c r="DO49" s="187"/>
      <c r="DP49" s="188"/>
      <c r="DQ49" s="187"/>
      <c r="DR49" s="187"/>
      <c r="DS49" s="187"/>
      <c r="DT49" s="187"/>
      <c r="DU49" s="187"/>
      <c r="DV49" s="187"/>
      <c r="DW49" s="188"/>
      <c r="DX49" s="187"/>
      <c r="DY49" s="187"/>
      <c r="DZ49" s="187"/>
      <c r="EA49" s="187"/>
      <c r="EB49" s="187"/>
      <c r="EC49" s="187"/>
      <c r="ED49" s="188"/>
      <c r="EE49" s="187"/>
      <c r="EF49" s="187"/>
      <c r="EG49" s="187"/>
      <c r="EH49" s="187"/>
      <c r="EI49" s="187"/>
      <c r="EJ49" s="187"/>
      <c r="EK49" s="188"/>
      <c r="EL49" s="187"/>
      <c r="EM49" s="187"/>
      <c r="EN49" s="187"/>
      <c r="EO49" s="187"/>
      <c r="EP49" s="187"/>
      <c r="EQ49" s="187"/>
      <c r="ER49" s="188"/>
      <c r="ES49" s="187"/>
      <c r="ET49" s="187"/>
      <c r="EU49" s="187"/>
      <c r="EV49" s="187"/>
      <c r="EW49" s="187"/>
      <c r="EX49" s="187"/>
      <c r="EY49" s="188"/>
      <c r="EZ49" s="187"/>
      <c r="FA49" s="187"/>
      <c r="FB49" s="187"/>
      <c r="FC49" s="187"/>
      <c r="FD49" s="187"/>
      <c r="FE49" s="187"/>
      <c r="FF49" s="188"/>
      <c r="FG49" s="187"/>
      <c r="FH49" s="187"/>
      <c r="FI49" s="187"/>
      <c r="FJ49" s="187"/>
      <c r="FK49" s="187"/>
      <c r="FL49" s="187"/>
      <c r="FM49" s="188"/>
      <c r="FN49" s="187"/>
      <c r="FO49" s="187"/>
      <c r="FP49" s="187"/>
      <c r="FQ49" s="187"/>
      <c r="FR49" s="187"/>
      <c r="FS49" s="187"/>
      <c r="FT49" s="188"/>
      <c r="FU49" s="187"/>
      <c r="FV49" s="187"/>
      <c r="FW49" s="187"/>
      <c r="FX49" s="187"/>
      <c r="FY49" s="187"/>
      <c r="FZ49" s="187"/>
      <c r="GA49" s="188"/>
      <c r="GB49" s="187"/>
      <c r="GC49" s="187"/>
      <c r="GD49" s="187"/>
      <c r="GE49" s="187"/>
      <c r="GF49" s="187"/>
      <c r="GG49" s="187"/>
      <c r="GH49" s="188"/>
      <c r="GI49" s="187"/>
      <c r="GJ49" s="187"/>
      <c r="GK49" s="187"/>
      <c r="GL49" s="187"/>
      <c r="GM49" s="187"/>
      <c r="GN49" s="187"/>
      <c r="GO49" s="188"/>
      <c r="GP49" s="187"/>
      <c r="GQ49" s="187"/>
      <c r="GR49" s="187"/>
      <c r="GS49" s="187"/>
      <c r="GT49" s="187"/>
      <c r="GU49" s="187"/>
      <c r="GV49" s="188"/>
      <c r="GW49" s="187"/>
      <c r="GX49" s="187"/>
      <c r="GY49" s="187"/>
      <c r="GZ49" s="187"/>
      <c r="HA49" s="187"/>
      <c r="HB49" s="187"/>
      <c r="HC49" s="188"/>
      <c r="HD49" s="187"/>
      <c r="HE49" s="187"/>
      <c r="HF49" s="187"/>
      <c r="HG49" s="187"/>
      <c r="HH49" s="187"/>
      <c r="HI49" s="187"/>
      <c r="HJ49" s="188"/>
      <c r="HK49" s="187"/>
      <c r="HL49" s="187"/>
      <c r="HM49" s="187"/>
      <c r="HN49" s="187"/>
      <c r="HO49" s="187"/>
      <c r="HP49" s="187"/>
      <c r="HQ49" s="188"/>
      <c r="HR49" s="187"/>
      <c r="HS49" s="187"/>
      <c r="HT49" s="187"/>
      <c r="HU49" s="187"/>
      <c r="HV49" s="187"/>
      <c r="HW49" s="187"/>
      <c r="HX49" s="188"/>
      <c r="HY49" s="187"/>
      <c r="HZ49" s="187"/>
      <c r="IA49" s="187"/>
      <c r="IB49" s="187"/>
      <c r="IC49" s="187"/>
      <c r="ID49" s="187"/>
      <c r="IE49" s="188"/>
      <c r="IF49" s="187"/>
      <c r="IG49" s="187"/>
      <c r="IH49" s="187"/>
      <c r="II49" s="187"/>
      <c r="IJ49" s="187"/>
      <c r="IK49" s="187"/>
      <c r="IL49" s="188"/>
      <c r="IM49" s="187"/>
      <c r="IN49" s="187"/>
      <c r="IO49" s="187"/>
      <c r="IP49" s="187"/>
      <c r="IQ49" s="187"/>
      <c r="IR49" s="187"/>
      <c r="IS49" s="188"/>
      <c r="IT49" s="187"/>
      <c r="IU49" s="187"/>
      <c r="IV49" s="187"/>
    </row>
    <row r="50" spans="1:256" s="189" customFormat="1" ht="18">
      <c r="A50" s="276" t="s">
        <v>2</v>
      </c>
      <c r="B50" s="277"/>
      <c r="C50" s="277"/>
      <c r="D50" s="277"/>
      <c r="E50" s="277"/>
      <c r="F50" s="277"/>
      <c r="G50" s="277"/>
      <c r="H50" s="278"/>
      <c r="I50" s="155">
        <f>SUM(I37:I49)</f>
        <v>79.47</v>
      </c>
      <c r="J50" s="156"/>
      <c r="K50" s="187"/>
      <c r="L50" s="187"/>
      <c r="M50" s="187"/>
      <c r="N50" s="187"/>
      <c r="O50" s="188"/>
      <c r="P50" s="187"/>
      <c r="Q50" s="187"/>
      <c r="R50" s="187"/>
      <c r="S50" s="187"/>
      <c r="T50" s="187"/>
      <c r="U50" s="187"/>
      <c r="V50" s="188"/>
      <c r="W50" s="187"/>
      <c r="X50" s="187"/>
      <c r="Y50" s="187"/>
      <c r="Z50" s="187"/>
      <c r="AA50" s="187"/>
      <c r="AB50" s="187"/>
      <c r="AC50" s="188"/>
      <c r="AD50" s="187"/>
      <c r="AE50" s="187"/>
      <c r="AF50" s="187"/>
      <c r="AG50" s="187"/>
      <c r="AH50" s="187"/>
      <c r="AI50" s="187"/>
      <c r="AJ50" s="188"/>
      <c r="AK50" s="187"/>
      <c r="AL50" s="187"/>
      <c r="AM50" s="187"/>
      <c r="AN50" s="187"/>
      <c r="AO50" s="187"/>
      <c r="AP50" s="187"/>
      <c r="AQ50" s="188"/>
      <c r="AR50" s="187"/>
      <c r="AS50" s="187"/>
      <c r="AT50" s="187"/>
      <c r="AU50" s="187"/>
      <c r="AV50" s="187"/>
      <c r="AW50" s="187"/>
      <c r="AX50" s="188"/>
      <c r="AY50" s="187"/>
      <c r="AZ50" s="187"/>
      <c r="BA50" s="187"/>
      <c r="BB50" s="187"/>
      <c r="BC50" s="187"/>
      <c r="BD50" s="187"/>
      <c r="BE50" s="188"/>
      <c r="BF50" s="187"/>
      <c r="BG50" s="187"/>
      <c r="BH50" s="187"/>
      <c r="BI50" s="187"/>
      <c r="BJ50" s="187"/>
      <c r="BK50" s="187"/>
      <c r="BL50" s="188"/>
      <c r="BM50" s="187"/>
      <c r="BN50" s="187"/>
      <c r="BO50" s="187"/>
      <c r="BP50" s="187"/>
      <c r="BQ50" s="187"/>
      <c r="BR50" s="187"/>
      <c r="BS50" s="188"/>
      <c r="BT50" s="187"/>
      <c r="BU50" s="187"/>
      <c r="BV50" s="187"/>
      <c r="BW50" s="187"/>
      <c r="BX50" s="187"/>
      <c r="BY50" s="187"/>
      <c r="BZ50" s="188"/>
      <c r="CA50" s="187"/>
      <c r="CB50" s="187"/>
      <c r="CC50" s="187"/>
      <c r="CD50" s="187"/>
      <c r="CE50" s="187"/>
      <c r="CF50" s="187"/>
      <c r="CG50" s="188"/>
      <c r="CH50" s="187"/>
      <c r="CI50" s="187"/>
      <c r="CJ50" s="187"/>
      <c r="CK50" s="187"/>
      <c r="CL50" s="187"/>
      <c r="CM50" s="187"/>
      <c r="CN50" s="188"/>
      <c r="CO50" s="187"/>
      <c r="CP50" s="187"/>
      <c r="CQ50" s="187"/>
      <c r="CR50" s="187"/>
      <c r="CS50" s="187"/>
      <c r="CT50" s="187"/>
      <c r="CU50" s="188"/>
      <c r="CV50" s="187"/>
      <c r="CW50" s="187"/>
      <c r="CX50" s="187"/>
      <c r="CY50" s="187"/>
      <c r="CZ50" s="187"/>
      <c r="DA50" s="187"/>
      <c r="DB50" s="188"/>
      <c r="DC50" s="187"/>
      <c r="DD50" s="187"/>
      <c r="DE50" s="187"/>
      <c r="DF50" s="187"/>
      <c r="DG50" s="187"/>
      <c r="DH50" s="187"/>
      <c r="DI50" s="188"/>
      <c r="DJ50" s="187"/>
      <c r="DK50" s="187"/>
      <c r="DL50" s="187"/>
      <c r="DM50" s="187"/>
      <c r="DN50" s="187"/>
      <c r="DO50" s="187"/>
      <c r="DP50" s="188"/>
      <c r="DQ50" s="187"/>
      <c r="DR50" s="187"/>
      <c r="DS50" s="187"/>
      <c r="DT50" s="187"/>
      <c r="DU50" s="187"/>
      <c r="DV50" s="187"/>
      <c r="DW50" s="188"/>
      <c r="DX50" s="187"/>
      <c r="DY50" s="187"/>
      <c r="DZ50" s="187"/>
      <c r="EA50" s="187"/>
      <c r="EB50" s="187"/>
      <c r="EC50" s="187"/>
      <c r="ED50" s="188"/>
      <c r="EE50" s="187"/>
      <c r="EF50" s="187"/>
      <c r="EG50" s="187"/>
      <c r="EH50" s="187"/>
      <c r="EI50" s="187"/>
      <c r="EJ50" s="187"/>
      <c r="EK50" s="188"/>
      <c r="EL50" s="187"/>
      <c r="EM50" s="187"/>
      <c r="EN50" s="187"/>
      <c r="EO50" s="187"/>
      <c r="EP50" s="187"/>
      <c r="EQ50" s="187"/>
      <c r="ER50" s="188"/>
      <c r="ES50" s="187"/>
      <c r="ET50" s="187"/>
      <c r="EU50" s="187"/>
      <c r="EV50" s="187"/>
      <c r="EW50" s="187"/>
      <c r="EX50" s="187"/>
      <c r="EY50" s="188"/>
      <c r="EZ50" s="187"/>
      <c r="FA50" s="187"/>
      <c r="FB50" s="187"/>
      <c r="FC50" s="187"/>
      <c r="FD50" s="187"/>
      <c r="FE50" s="187"/>
      <c r="FF50" s="188"/>
      <c r="FG50" s="187"/>
      <c r="FH50" s="187"/>
      <c r="FI50" s="187"/>
      <c r="FJ50" s="187"/>
      <c r="FK50" s="187"/>
      <c r="FL50" s="187"/>
      <c r="FM50" s="188"/>
      <c r="FN50" s="187"/>
      <c r="FO50" s="187"/>
      <c r="FP50" s="187"/>
      <c r="FQ50" s="187"/>
      <c r="FR50" s="187"/>
      <c r="FS50" s="187"/>
      <c r="FT50" s="188"/>
      <c r="FU50" s="187"/>
      <c r="FV50" s="187"/>
      <c r="FW50" s="187"/>
      <c r="FX50" s="187"/>
      <c r="FY50" s="187"/>
      <c r="FZ50" s="187"/>
      <c r="GA50" s="188"/>
      <c r="GB50" s="187"/>
      <c r="GC50" s="187"/>
      <c r="GD50" s="187"/>
      <c r="GE50" s="187"/>
      <c r="GF50" s="187"/>
      <c r="GG50" s="187"/>
      <c r="GH50" s="188"/>
      <c r="GI50" s="187"/>
      <c r="GJ50" s="187"/>
      <c r="GK50" s="187"/>
      <c r="GL50" s="187"/>
      <c r="GM50" s="187"/>
      <c r="GN50" s="187"/>
      <c r="GO50" s="188"/>
      <c r="GP50" s="187"/>
      <c r="GQ50" s="187"/>
      <c r="GR50" s="187"/>
      <c r="GS50" s="187"/>
      <c r="GT50" s="187"/>
      <c r="GU50" s="187"/>
      <c r="GV50" s="188"/>
      <c r="GW50" s="187"/>
      <c r="GX50" s="187"/>
      <c r="GY50" s="187"/>
      <c r="GZ50" s="187"/>
      <c r="HA50" s="187"/>
      <c r="HB50" s="187"/>
      <c r="HC50" s="188"/>
      <c r="HD50" s="187"/>
      <c r="HE50" s="187"/>
      <c r="HF50" s="187"/>
      <c r="HG50" s="187"/>
      <c r="HH50" s="187"/>
      <c r="HI50" s="187"/>
      <c r="HJ50" s="188"/>
      <c r="HK50" s="187"/>
      <c r="HL50" s="187"/>
      <c r="HM50" s="187"/>
      <c r="HN50" s="187"/>
      <c r="HO50" s="187"/>
      <c r="HP50" s="187"/>
      <c r="HQ50" s="188"/>
      <c r="HR50" s="187"/>
      <c r="HS50" s="187"/>
      <c r="HT50" s="187"/>
      <c r="HU50" s="187"/>
      <c r="HV50" s="187"/>
      <c r="HW50" s="187"/>
      <c r="HX50" s="188"/>
      <c r="HY50" s="187"/>
      <c r="HZ50" s="187"/>
      <c r="IA50" s="187"/>
      <c r="IB50" s="187"/>
      <c r="IC50" s="187"/>
      <c r="ID50" s="187"/>
      <c r="IE50" s="188"/>
      <c r="IF50" s="187"/>
      <c r="IG50" s="187"/>
      <c r="IH50" s="187"/>
      <c r="II50" s="187"/>
      <c r="IJ50" s="187"/>
      <c r="IK50" s="187"/>
      <c r="IL50" s="188"/>
      <c r="IM50" s="187"/>
      <c r="IN50" s="187"/>
      <c r="IO50" s="187"/>
      <c r="IP50" s="187"/>
      <c r="IQ50" s="187"/>
      <c r="IR50" s="187"/>
      <c r="IS50" s="188"/>
      <c r="IT50" s="187"/>
      <c r="IU50" s="187"/>
      <c r="IV50" s="187"/>
    </row>
    <row r="51" spans="1:256" s="189" customFormat="1" ht="18" customHeight="1">
      <c r="A51" s="140" t="s">
        <v>129</v>
      </c>
      <c r="B51" s="141"/>
      <c r="C51" s="142"/>
      <c r="D51" s="270" t="s">
        <v>118</v>
      </c>
      <c r="E51" s="271"/>
      <c r="F51" s="271"/>
      <c r="G51" s="271"/>
      <c r="H51" s="271"/>
      <c r="I51" s="271"/>
      <c r="J51" s="272"/>
      <c r="K51" s="187"/>
      <c r="L51" s="187"/>
      <c r="M51" s="187"/>
      <c r="N51" s="187"/>
      <c r="O51" s="188"/>
      <c r="P51" s="187"/>
      <c r="Q51" s="187"/>
      <c r="R51" s="187"/>
      <c r="S51" s="187"/>
      <c r="T51" s="187"/>
      <c r="U51" s="187"/>
      <c r="V51" s="188"/>
      <c r="W51" s="187"/>
      <c r="X51" s="187"/>
      <c r="Y51" s="187"/>
      <c r="Z51" s="187"/>
      <c r="AA51" s="187"/>
      <c r="AB51" s="187"/>
      <c r="AC51" s="188"/>
      <c r="AD51" s="187"/>
      <c r="AE51" s="187"/>
      <c r="AF51" s="187"/>
      <c r="AG51" s="187"/>
      <c r="AH51" s="187"/>
      <c r="AI51" s="187"/>
      <c r="AJ51" s="188"/>
      <c r="AK51" s="187"/>
      <c r="AL51" s="187"/>
      <c r="AM51" s="187"/>
      <c r="AN51" s="187"/>
      <c r="AO51" s="187"/>
      <c r="AP51" s="187"/>
      <c r="AQ51" s="188"/>
      <c r="AR51" s="187"/>
      <c r="AS51" s="187"/>
      <c r="AT51" s="187"/>
      <c r="AU51" s="187"/>
      <c r="AV51" s="187"/>
      <c r="AW51" s="187"/>
      <c r="AX51" s="188"/>
      <c r="AY51" s="187"/>
      <c r="AZ51" s="187"/>
      <c r="BA51" s="187"/>
      <c r="BB51" s="187"/>
      <c r="BC51" s="187"/>
      <c r="BD51" s="187"/>
      <c r="BE51" s="188"/>
      <c r="BF51" s="187"/>
      <c r="BG51" s="187"/>
      <c r="BH51" s="187"/>
      <c r="BI51" s="187"/>
      <c r="BJ51" s="187"/>
      <c r="BK51" s="187"/>
      <c r="BL51" s="188"/>
      <c r="BM51" s="187"/>
      <c r="BN51" s="187"/>
      <c r="BO51" s="187"/>
      <c r="BP51" s="187"/>
      <c r="BQ51" s="187"/>
      <c r="BR51" s="187"/>
      <c r="BS51" s="188"/>
      <c r="BT51" s="187"/>
      <c r="BU51" s="187"/>
      <c r="BV51" s="187"/>
      <c r="BW51" s="187"/>
      <c r="BX51" s="187"/>
      <c r="BY51" s="187"/>
      <c r="BZ51" s="188"/>
      <c r="CA51" s="187"/>
      <c r="CB51" s="187"/>
      <c r="CC51" s="187"/>
      <c r="CD51" s="187"/>
      <c r="CE51" s="187"/>
      <c r="CF51" s="187"/>
      <c r="CG51" s="188"/>
      <c r="CH51" s="187"/>
      <c r="CI51" s="187"/>
      <c r="CJ51" s="187"/>
      <c r="CK51" s="187"/>
      <c r="CL51" s="187"/>
      <c r="CM51" s="187"/>
      <c r="CN51" s="188"/>
      <c r="CO51" s="187"/>
      <c r="CP51" s="187"/>
      <c r="CQ51" s="187"/>
      <c r="CR51" s="187"/>
      <c r="CS51" s="187"/>
      <c r="CT51" s="187"/>
      <c r="CU51" s="188"/>
      <c r="CV51" s="187"/>
      <c r="CW51" s="187"/>
      <c r="CX51" s="187"/>
      <c r="CY51" s="187"/>
      <c r="CZ51" s="187"/>
      <c r="DA51" s="187"/>
      <c r="DB51" s="188"/>
      <c r="DC51" s="187"/>
      <c r="DD51" s="187"/>
      <c r="DE51" s="187"/>
      <c r="DF51" s="187"/>
      <c r="DG51" s="187"/>
      <c r="DH51" s="187"/>
      <c r="DI51" s="188"/>
      <c r="DJ51" s="187"/>
      <c r="DK51" s="187"/>
      <c r="DL51" s="187"/>
      <c r="DM51" s="187"/>
      <c r="DN51" s="187"/>
      <c r="DO51" s="187"/>
      <c r="DP51" s="188"/>
      <c r="DQ51" s="187"/>
      <c r="DR51" s="187"/>
      <c r="DS51" s="187"/>
      <c r="DT51" s="187"/>
      <c r="DU51" s="187"/>
      <c r="DV51" s="187"/>
      <c r="DW51" s="188"/>
      <c r="DX51" s="187"/>
      <c r="DY51" s="187"/>
      <c r="DZ51" s="187"/>
      <c r="EA51" s="187"/>
      <c r="EB51" s="187"/>
      <c r="EC51" s="187"/>
      <c r="ED51" s="188"/>
      <c r="EE51" s="187"/>
      <c r="EF51" s="187"/>
      <c r="EG51" s="187"/>
      <c r="EH51" s="187"/>
      <c r="EI51" s="187"/>
      <c r="EJ51" s="187"/>
      <c r="EK51" s="188"/>
      <c r="EL51" s="187"/>
      <c r="EM51" s="187"/>
      <c r="EN51" s="187"/>
      <c r="EO51" s="187"/>
      <c r="EP51" s="187"/>
      <c r="EQ51" s="187"/>
      <c r="ER51" s="188"/>
      <c r="ES51" s="187"/>
      <c r="ET51" s="187"/>
      <c r="EU51" s="187"/>
      <c r="EV51" s="187"/>
      <c r="EW51" s="187"/>
      <c r="EX51" s="187"/>
      <c r="EY51" s="188"/>
      <c r="EZ51" s="187"/>
      <c r="FA51" s="187"/>
      <c r="FB51" s="187"/>
      <c r="FC51" s="187"/>
      <c r="FD51" s="187"/>
      <c r="FE51" s="187"/>
      <c r="FF51" s="188"/>
      <c r="FG51" s="187"/>
      <c r="FH51" s="187"/>
      <c r="FI51" s="187"/>
      <c r="FJ51" s="187"/>
      <c r="FK51" s="187"/>
      <c r="FL51" s="187"/>
      <c r="FM51" s="188"/>
      <c r="FN51" s="187"/>
      <c r="FO51" s="187"/>
      <c r="FP51" s="187"/>
      <c r="FQ51" s="187"/>
      <c r="FR51" s="187"/>
      <c r="FS51" s="187"/>
      <c r="FT51" s="188"/>
      <c r="FU51" s="187"/>
      <c r="FV51" s="187"/>
      <c r="FW51" s="187"/>
      <c r="FX51" s="187"/>
      <c r="FY51" s="187"/>
      <c r="FZ51" s="187"/>
      <c r="GA51" s="188"/>
      <c r="GB51" s="187"/>
      <c r="GC51" s="187"/>
      <c r="GD51" s="187"/>
      <c r="GE51" s="187"/>
      <c r="GF51" s="187"/>
      <c r="GG51" s="187"/>
      <c r="GH51" s="188"/>
      <c r="GI51" s="187"/>
      <c r="GJ51" s="187"/>
      <c r="GK51" s="187"/>
      <c r="GL51" s="187"/>
      <c r="GM51" s="187"/>
      <c r="GN51" s="187"/>
      <c r="GO51" s="188"/>
      <c r="GP51" s="187"/>
      <c r="GQ51" s="187"/>
      <c r="GR51" s="187"/>
      <c r="GS51" s="187"/>
      <c r="GT51" s="187"/>
      <c r="GU51" s="187"/>
      <c r="GV51" s="188"/>
      <c r="GW51" s="187"/>
      <c r="GX51" s="187"/>
      <c r="GY51" s="187"/>
      <c r="GZ51" s="187"/>
      <c r="HA51" s="187"/>
      <c r="HB51" s="187"/>
      <c r="HC51" s="188"/>
      <c r="HD51" s="187"/>
      <c r="HE51" s="187"/>
      <c r="HF51" s="187"/>
      <c r="HG51" s="187"/>
      <c r="HH51" s="187"/>
      <c r="HI51" s="187"/>
      <c r="HJ51" s="188"/>
      <c r="HK51" s="187"/>
      <c r="HL51" s="187"/>
      <c r="HM51" s="187"/>
      <c r="HN51" s="187"/>
      <c r="HO51" s="187"/>
      <c r="HP51" s="187"/>
      <c r="HQ51" s="188"/>
      <c r="HR51" s="187"/>
      <c r="HS51" s="187"/>
      <c r="HT51" s="187"/>
      <c r="HU51" s="187"/>
      <c r="HV51" s="187"/>
      <c r="HW51" s="187"/>
      <c r="HX51" s="188"/>
      <c r="HY51" s="187"/>
      <c r="HZ51" s="187"/>
      <c r="IA51" s="187"/>
      <c r="IB51" s="187"/>
      <c r="IC51" s="187"/>
      <c r="ID51" s="187"/>
      <c r="IE51" s="188"/>
      <c r="IF51" s="187"/>
      <c r="IG51" s="187"/>
      <c r="IH51" s="187"/>
      <c r="II51" s="187"/>
      <c r="IJ51" s="187"/>
      <c r="IK51" s="187"/>
      <c r="IL51" s="188"/>
      <c r="IM51" s="187"/>
      <c r="IN51" s="187"/>
      <c r="IO51" s="187"/>
      <c r="IP51" s="187"/>
      <c r="IQ51" s="187"/>
      <c r="IR51" s="187"/>
      <c r="IS51" s="188"/>
      <c r="IT51" s="187"/>
      <c r="IU51" s="187"/>
      <c r="IV51" s="187"/>
    </row>
    <row r="52" spans="1:256" s="189" customFormat="1" ht="67.8" customHeight="1">
      <c r="A52" s="140" t="s">
        <v>131</v>
      </c>
      <c r="B52" s="144"/>
      <c r="C52" s="145"/>
      <c r="D52" s="273"/>
      <c r="E52" s="274"/>
      <c r="F52" s="274"/>
      <c r="G52" s="274"/>
      <c r="H52" s="274"/>
      <c r="I52" s="274"/>
      <c r="J52" s="275"/>
      <c r="K52" s="187"/>
      <c r="L52" s="187"/>
      <c r="M52" s="187"/>
      <c r="N52" s="187"/>
      <c r="O52" s="188"/>
      <c r="P52" s="187"/>
      <c r="Q52" s="187"/>
      <c r="R52" s="187"/>
      <c r="S52" s="187"/>
      <c r="T52" s="187"/>
      <c r="U52" s="187"/>
      <c r="V52" s="188"/>
      <c r="W52" s="187"/>
      <c r="X52" s="187"/>
      <c r="Y52" s="187"/>
      <c r="Z52" s="187"/>
      <c r="AA52" s="187"/>
      <c r="AB52" s="187"/>
      <c r="AC52" s="188"/>
      <c r="AD52" s="187"/>
      <c r="AE52" s="187"/>
      <c r="AF52" s="187"/>
      <c r="AG52" s="187"/>
      <c r="AH52" s="187"/>
      <c r="AI52" s="187"/>
      <c r="AJ52" s="188"/>
      <c r="AK52" s="187"/>
      <c r="AL52" s="187"/>
      <c r="AM52" s="187"/>
      <c r="AN52" s="187"/>
      <c r="AO52" s="187"/>
      <c r="AP52" s="187"/>
      <c r="AQ52" s="188"/>
      <c r="AR52" s="187"/>
      <c r="AS52" s="187"/>
      <c r="AT52" s="187"/>
      <c r="AU52" s="187"/>
      <c r="AV52" s="187"/>
      <c r="AW52" s="187"/>
      <c r="AX52" s="188"/>
      <c r="AY52" s="187"/>
      <c r="AZ52" s="187"/>
      <c r="BA52" s="187"/>
      <c r="BB52" s="187"/>
      <c r="BC52" s="187"/>
      <c r="BD52" s="187"/>
      <c r="BE52" s="188"/>
      <c r="BF52" s="187"/>
      <c r="BG52" s="187"/>
      <c r="BH52" s="187"/>
      <c r="BI52" s="187"/>
      <c r="BJ52" s="187"/>
      <c r="BK52" s="187"/>
      <c r="BL52" s="188"/>
      <c r="BM52" s="187"/>
      <c r="BN52" s="187"/>
      <c r="BO52" s="187"/>
      <c r="BP52" s="187"/>
      <c r="BQ52" s="187"/>
      <c r="BR52" s="187"/>
      <c r="BS52" s="188"/>
      <c r="BT52" s="187"/>
      <c r="BU52" s="187"/>
      <c r="BV52" s="187"/>
      <c r="BW52" s="187"/>
      <c r="BX52" s="187"/>
      <c r="BY52" s="187"/>
      <c r="BZ52" s="188"/>
      <c r="CA52" s="187"/>
      <c r="CB52" s="187"/>
      <c r="CC52" s="187"/>
      <c r="CD52" s="187"/>
      <c r="CE52" s="187"/>
      <c r="CF52" s="187"/>
      <c r="CG52" s="188"/>
      <c r="CH52" s="187"/>
      <c r="CI52" s="187"/>
      <c r="CJ52" s="187"/>
      <c r="CK52" s="187"/>
      <c r="CL52" s="187"/>
      <c r="CM52" s="187"/>
      <c r="CN52" s="188"/>
      <c r="CO52" s="187"/>
      <c r="CP52" s="187"/>
      <c r="CQ52" s="187"/>
      <c r="CR52" s="187"/>
      <c r="CS52" s="187"/>
      <c r="CT52" s="187"/>
      <c r="CU52" s="188"/>
      <c r="CV52" s="187"/>
      <c r="CW52" s="187"/>
      <c r="CX52" s="187"/>
      <c r="CY52" s="187"/>
      <c r="CZ52" s="187"/>
      <c r="DA52" s="187"/>
      <c r="DB52" s="188"/>
      <c r="DC52" s="187"/>
      <c r="DD52" s="187"/>
      <c r="DE52" s="187"/>
      <c r="DF52" s="187"/>
      <c r="DG52" s="187"/>
      <c r="DH52" s="187"/>
      <c r="DI52" s="188"/>
      <c r="DJ52" s="187"/>
      <c r="DK52" s="187"/>
      <c r="DL52" s="187"/>
      <c r="DM52" s="187"/>
      <c r="DN52" s="187"/>
      <c r="DO52" s="187"/>
      <c r="DP52" s="188"/>
      <c r="DQ52" s="187"/>
      <c r="DR52" s="187"/>
      <c r="DS52" s="187"/>
      <c r="DT52" s="187"/>
      <c r="DU52" s="187"/>
      <c r="DV52" s="187"/>
      <c r="DW52" s="188"/>
      <c r="DX52" s="187"/>
      <c r="DY52" s="187"/>
      <c r="DZ52" s="187"/>
      <c r="EA52" s="187"/>
      <c r="EB52" s="187"/>
      <c r="EC52" s="187"/>
      <c r="ED52" s="188"/>
      <c r="EE52" s="187"/>
      <c r="EF52" s="187"/>
      <c r="EG52" s="187"/>
      <c r="EH52" s="187"/>
      <c r="EI52" s="187"/>
      <c r="EJ52" s="187"/>
      <c r="EK52" s="188"/>
      <c r="EL52" s="187"/>
      <c r="EM52" s="187"/>
      <c r="EN52" s="187"/>
      <c r="EO52" s="187"/>
      <c r="EP52" s="187"/>
      <c r="EQ52" s="187"/>
      <c r="ER52" s="188"/>
      <c r="ES52" s="187"/>
      <c r="ET52" s="187"/>
      <c r="EU52" s="187"/>
      <c r="EV52" s="187"/>
      <c r="EW52" s="187"/>
      <c r="EX52" s="187"/>
      <c r="EY52" s="188"/>
      <c r="EZ52" s="187"/>
      <c r="FA52" s="187"/>
      <c r="FB52" s="187"/>
      <c r="FC52" s="187"/>
      <c r="FD52" s="187"/>
      <c r="FE52" s="187"/>
      <c r="FF52" s="188"/>
      <c r="FG52" s="187"/>
      <c r="FH52" s="187"/>
      <c r="FI52" s="187"/>
      <c r="FJ52" s="187"/>
      <c r="FK52" s="187"/>
      <c r="FL52" s="187"/>
      <c r="FM52" s="188"/>
      <c r="FN52" s="187"/>
      <c r="FO52" s="187"/>
      <c r="FP52" s="187"/>
      <c r="FQ52" s="187"/>
      <c r="FR52" s="187"/>
      <c r="FS52" s="187"/>
      <c r="FT52" s="188"/>
      <c r="FU52" s="187"/>
      <c r="FV52" s="187"/>
      <c r="FW52" s="187"/>
      <c r="FX52" s="187"/>
      <c r="FY52" s="187"/>
      <c r="FZ52" s="187"/>
      <c r="GA52" s="188"/>
      <c r="GB52" s="187"/>
      <c r="GC52" s="187"/>
      <c r="GD52" s="187"/>
      <c r="GE52" s="187"/>
      <c r="GF52" s="187"/>
      <c r="GG52" s="187"/>
      <c r="GH52" s="188"/>
      <c r="GI52" s="187"/>
      <c r="GJ52" s="187"/>
      <c r="GK52" s="187"/>
      <c r="GL52" s="187"/>
      <c r="GM52" s="187"/>
      <c r="GN52" s="187"/>
      <c r="GO52" s="188"/>
      <c r="GP52" s="187"/>
      <c r="GQ52" s="187"/>
      <c r="GR52" s="187"/>
      <c r="GS52" s="187"/>
      <c r="GT52" s="187"/>
      <c r="GU52" s="187"/>
      <c r="GV52" s="188"/>
      <c r="GW52" s="187"/>
      <c r="GX52" s="187"/>
      <c r="GY52" s="187"/>
      <c r="GZ52" s="187"/>
      <c r="HA52" s="187"/>
      <c r="HB52" s="187"/>
      <c r="HC52" s="188"/>
      <c r="HD52" s="187"/>
      <c r="HE52" s="187"/>
      <c r="HF52" s="187"/>
      <c r="HG52" s="187"/>
      <c r="HH52" s="187"/>
      <c r="HI52" s="187"/>
      <c r="HJ52" s="188"/>
      <c r="HK52" s="187"/>
      <c r="HL52" s="187"/>
      <c r="HM52" s="187"/>
      <c r="HN52" s="187"/>
      <c r="HO52" s="187"/>
      <c r="HP52" s="187"/>
      <c r="HQ52" s="188"/>
      <c r="HR52" s="187"/>
      <c r="HS52" s="187"/>
      <c r="HT52" s="187"/>
      <c r="HU52" s="187"/>
      <c r="HV52" s="187"/>
      <c r="HW52" s="187"/>
      <c r="HX52" s="188"/>
      <c r="HY52" s="187"/>
      <c r="HZ52" s="187"/>
      <c r="IA52" s="187"/>
      <c r="IB52" s="187"/>
      <c r="IC52" s="187"/>
      <c r="ID52" s="187"/>
      <c r="IE52" s="188"/>
      <c r="IF52" s="187"/>
      <c r="IG52" s="187"/>
      <c r="IH52" s="187"/>
      <c r="II52" s="187"/>
      <c r="IJ52" s="187"/>
      <c r="IK52" s="187"/>
      <c r="IL52" s="188"/>
      <c r="IM52" s="187"/>
      <c r="IN52" s="187"/>
      <c r="IO52" s="187"/>
      <c r="IP52" s="187"/>
      <c r="IQ52" s="187"/>
      <c r="IR52" s="187"/>
      <c r="IS52" s="188"/>
      <c r="IT52" s="187"/>
      <c r="IU52" s="187"/>
      <c r="IV52" s="187"/>
    </row>
    <row r="53" spans="1:256" s="189" customFormat="1" ht="18">
      <c r="A53" s="146"/>
      <c r="B53" s="147"/>
      <c r="C53" s="148"/>
      <c r="D53" s="149" t="s">
        <v>20</v>
      </c>
      <c r="E53" s="150"/>
      <c r="F53" s="150" t="s">
        <v>132</v>
      </c>
      <c r="G53" s="148"/>
      <c r="H53" s="148"/>
      <c r="I53" s="151" t="s">
        <v>20</v>
      </c>
      <c r="J53" s="152"/>
      <c r="K53" s="187"/>
      <c r="L53" s="187"/>
      <c r="M53" s="187"/>
      <c r="N53" s="187"/>
      <c r="O53" s="188"/>
      <c r="P53" s="187"/>
      <c r="Q53" s="187"/>
      <c r="R53" s="187"/>
      <c r="S53" s="187"/>
      <c r="T53" s="187"/>
      <c r="U53" s="187"/>
      <c r="V53" s="188"/>
      <c r="W53" s="187"/>
      <c r="X53" s="187"/>
      <c r="Y53" s="187"/>
      <c r="Z53" s="187"/>
      <c r="AA53" s="187"/>
      <c r="AB53" s="187"/>
      <c r="AC53" s="188"/>
      <c r="AD53" s="187"/>
      <c r="AE53" s="187"/>
      <c r="AF53" s="187"/>
      <c r="AG53" s="187"/>
      <c r="AH53" s="187"/>
      <c r="AI53" s="187"/>
      <c r="AJ53" s="188"/>
      <c r="AK53" s="187"/>
      <c r="AL53" s="187"/>
      <c r="AM53" s="187"/>
      <c r="AN53" s="187"/>
      <c r="AO53" s="187"/>
      <c r="AP53" s="187"/>
      <c r="AQ53" s="188"/>
      <c r="AR53" s="187"/>
      <c r="AS53" s="187"/>
      <c r="AT53" s="187"/>
      <c r="AU53" s="187"/>
      <c r="AV53" s="187"/>
      <c r="AW53" s="187"/>
      <c r="AX53" s="188"/>
      <c r="AY53" s="187"/>
      <c r="AZ53" s="187"/>
      <c r="BA53" s="187"/>
      <c r="BB53" s="187"/>
      <c r="BC53" s="187"/>
      <c r="BD53" s="187"/>
      <c r="BE53" s="188"/>
      <c r="BF53" s="187"/>
      <c r="BG53" s="187"/>
      <c r="BH53" s="187"/>
      <c r="BI53" s="187"/>
      <c r="BJ53" s="187"/>
      <c r="BK53" s="187"/>
      <c r="BL53" s="188"/>
      <c r="BM53" s="187"/>
      <c r="BN53" s="187"/>
      <c r="BO53" s="187"/>
      <c r="BP53" s="187"/>
      <c r="BQ53" s="187"/>
      <c r="BR53" s="187"/>
      <c r="BS53" s="188"/>
      <c r="BT53" s="187"/>
      <c r="BU53" s="187"/>
      <c r="BV53" s="187"/>
      <c r="BW53" s="187"/>
      <c r="BX53" s="187"/>
      <c r="BY53" s="187"/>
      <c r="BZ53" s="188"/>
      <c r="CA53" s="187"/>
      <c r="CB53" s="187"/>
      <c r="CC53" s="187"/>
      <c r="CD53" s="187"/>
      <c r="CE53" s="187"/>
      <c r="CF53" s="187"/>
      <c r="CG53" s="188"/>
      <c r="CH53" s="187"/>
      <c r="CI53" s="187"/>
      <c r="CJ53" s="187"/>
      <c r="CK53" s="187"/>
      <c r="CL53" s="187"/>
      <c r="CM53" s="187"/>
      <c r="CN53" s="188"/>
      <c r="CO53" s="187"/>
      <c r="CP53" s="187"/>
      <c r="CQ53" s="187"/>
      <c r="CR53" s="187"/>
      <c r="CS53" s="187"/>
      <c r="CT53" s="187"/>
      <c r="CU53" s="188"/>
      <c r="CV53" s="187"/>
      <c r="CW53" s="187"/>
      <c r="CX53" s="187"/>
      <c r="CY53" s="187"/>
      <c r="CZ53" s="187"/>
      <c r="DA53" s="187"/>
      <c r="DB53" s="188"/>
      <c r="DC53" s="187"/>
      <c r="DD53" s="187"/>
      <c r="DE53" s="187"/>
      <c r="DF53" s="187"/>
      <c r="DG53" s="187"/>
      <c r="DH53" s="187"/>
      <c r="DI53" s="188"/>
      <c r="DJ53" s="187"/>
      <c r="DK53" s="187"/>
      <c r="DL53" s="187"/>
      <c r="DM53" s="187"/>
      <c r="DN53" s="187"/>
      <c r="DO53" s="187"/>
      <c r="DP53" s="188"/>
      <c r="DQ53" s="187"/>
      <c r="DR53" s="187"/>
      <c r="DS53" s="187"/>
      <c r="DT53" s="187"/>
      <c r="DU53" s="187"/>
      <c r="DV53" s="187"/>
      <c r="DW53" s="188"/>
      <c r="DX53" s="187"/>
      <c r="DY53" s="187"/>
      <c r="DZ53" s="187"/>
      <c r="EA53" s="187"/>
      <c r="EB53" s="187"/>
      <c r="EC53" s="187"/>
      <c r="ED53" s="188"/>
      <c r="EE53" s="187"/>
      <c r="EF53" s="187"/>
      <c r="EG53" s="187"/>
      <c r="EH53" s="187"/>
      <c r="EI53" s="187"/>
      <c r="EJ53" s="187"/>
      <c r="EK53" s="188"/>
      <c r="EL53" s="187"/>
      <c r="EM53" s="187"/>
      <c r="EN53" s="187"/>
      <c r="EO53" s="187"/>
      <c r="EP53" s="187"/>
      <c r="EQ53" s="187"/>
      <c r="ER53" s="188"/>
      <c r="ES53" s="187"/>
      <c r="ET53" s="187"/>
      <c r="EU53" s="187"/>
      <c r="EV53" s="187"/>
      <c r="EW53" s="187"/>
      <c r="EX53" s="187"/>
      <c r="EY53" s="188"/>
      <c r="EZ53" s="187"/>
      <c r="FA53" s="187"/>
      <c r="FB53" s="187"/>
      <c r="FC53" s="187"/>
      <c r="FD53" s="187"/>
      <c r="FE53" s="187"/>
      <c r="FF53" s="188"/>
      <c r="FG53" s="187"/>
      <c r="FH53" s="187"/>
      <c r="FI53" s="187"/>
      <c r="FJ53" s="187"/>
      <c r="FK53" s="187"/>
      <c r="FL53" s="187"/>
      <c r="FM53" s="188"/>
      <c r="FN53" s="187"/>
      <c r="FO53" s="187"/>
      <c r="FP53" s="187"/>
      <c r="FQ53" s="187"/>
      <c r="FR53" s="187"/>
      <c r="FS53" s="187"/>
      <c r="FT53" s="188"/>
      <c r="FU53" s="187"/>
      <c r="FV53" s="187"/>
      <c r="FW53" s="187"/>
      <c r="FX53" s="187"/>
      <c r="FY53" s="187"/>
      <c r="FZ53" s="187"/>
      <c r="GA53" s="188"/>
      <c r="GB53" s="187"/>
      <c r="GC53" s="187"/>
      <c r="GD53" s="187"/>
      <c r="GE53" s="187"/>
      <c r="GF53" s="187"/>
      <c r="GG53" s="187"/>
      <c r="GH53" s="188"/>
      <c r="GI53" s="187"/>
      <c r="GJ53" s="187"/>
      <c r="GK53" s="187"/>
      <c r="GL53" s="187"/>
      <c r="GM53" s="187"/>
      <c r="GN53" s="187"/>
      <c r="GO53" s="188"/>
      <c r="GP53" s="187"/>
      <c r="GQ53" s="187"/>
      <c r="GR53" s="187"/>
      <c r="GS53" s="187"/>
      <c r="GT53" s="187"/>
      <c r="GU53" s="187"/>
      <c r="GV53" s="188"/>
      <c r="GW53" s="187"/>
      <c r="GX53" s="187"/>
      <c r="GY53" s="187"/>
      <c r="GZ53" s="187"/>
      <c r="HA53" s="187"/>
      <c r="HB53" s="187"/>
      <c r="HC53" s="188"/>
      <c r="HD53" s="187"/>
      <c r="HE53" s="187"/>
      <c r="HF53" s="187"/>
      <c r="HG53" s="187"/>
      <c r="HH53" s="187"/>
      <c r="HI53" s="187"/>
      <c r="HJ53" s="188"/>
      <c r="HK53" s="187"/>
      <c r="HL53" s="187"/>
      <c r="HM53" s="187"/>
      <c r="HN53" s="187"/>
      <c r="HO53" s="187"/>
      <c r="HP53" s="187"/>
      <c r="HQ53" s="188"/>
      <c r="HR53" s="187"/>
      <c r="HS53" s="187"/>
      <c r="HT53" s="187"/>
      <c r="HU53" s="187"/>
      <c r="HV53" s="187"/>
      <c r="HW53" s="187"/>
      <c r="HX53" s="188"/>
      <c r="HY53" s="187"/>
      <c r="HZ53" s="187"/>
      <c r="IA53" s="187"/>
      <c r="IB53" s="187"/>
      <c r="IC53" s="187"/>
      <c r="ID53" s="187"/>
      <c r="IE53" s="188"/>
      <c r="IF53" s="187"/>
      <c r="IG53" s="187"/>
      <c r="IH53" s="187"/>
      <c r="II53" s="187"/>
      <c r="IJ53" s="187"/>
      <c r="IK53" s="187"/>
      <c r="IL53" s="188"/>
      <c r="IM53" s="187"/>
      <c r="IN53" s="187"/>
      <c r="IO53" s="187"/>
      <c r="IP53" s="187"/>
      <c r="IQ53" s="187"/>
      <c r="IR53" s="187"/>
      <c r="IS53" s="188"/>
      <c r="IT53" s="187"/>
      <c r="IU53" s="187"/>
      <c r="IV53" s="187"/>
    </row>
    <row r="54" spans="1:256" s="189" customFormat="1" ht="18">
      <c r="A54" s="288" t="s">
        <v>143</v>
      </c>
      <c r="B54" s="289"/>
      <c r="C54" s="153" t="s">
        <v>144</v>
      </c>
      <c r="D54" s="154">
        <v>6</v>
      </c>
      <c r="E54" s="154"/>
      <c r="F54" s="154">
        <v>1</v>
      </c>
      <c r="G54" s="154"/>
      <c r="H54" s="154"/>
      <c r="I54" s="154">
        <f>F54*D54</f>
        <v>6</v>
      </c>
      <c r="J54" s="152"/>
      <c r="K54" s="187"/>
      <c r="L54" s="187"/>
      <c r="M54" s="187"/>
      <c r="N54" s="187"/>
      <c r="O54" s="188"/>
      <c r="P54" s="187"/>
      <c r="Q54" s="187"/>
      <c r="R54" s="187"/>
      <c r="S54" s="187"/>
      <c r="T54" s="187"/>
      <c r="U54" s="187"/>
      <c r="V54" s="188"/>
      <c r="W54" s="187"/>
      <c r="X54" s="187"/>
      <c r="Y54" s="187"/>
      <c r="Z54" s="187"/>
      <c r="AA54" s="187"/>
      <c r="AB54" s="187"/>
      <c r="AC54" s="188"/>
      <c r="AD54" s="187"/>
      <c r="AE54" s="187"/>
      <c r="AF54" s="187"/>
      <c r="AG54" s="187"/>
      <c r="AH54" s="187"/>
      <c r="AI54" s="187"/>
      <c r="AJ54" s="188"/>
      <c r="AK54" s="187"/>
      <c r="AL54" s="187"/>
      <c r="AM54" s="187"/>
      <c r="AN54" s="187"/>
      <c r="AO54" s="187"/>
      <c r="AP54" s="187"/>
      <c r="AQ54" s="188"/>
      <c r="AR54" s="187"/>
      <c r="AS54" s="187"/>
      <c r="AT54" s="187"/>
      <c r="AU54" s="187"/>
      <c r="AV54" s="187"/>
      <c r="AW54" s="187"/>
      <c r="AX54" s="188"/>
      <c r="AY54" s="187"/>
      <c r="AZ54" s="187"/>
      <c r="BA54" s="187"/>
      <c r="BB54" s="187"/>
      <c r="BC54" s="187"/>
      <c r="BD54" s="187"/>
      <c r="BE54" s="188"/>
      <c r="BF54" s="187"/>
      <c r="BG54" s="187"/>
      <c r="BH54" s="187"/>
      <c r="BI54" s="187"/>
      <c r="BJ54" s="187"/>
      <c r="BK54" s="187"/>
      <c r="BL54" s="188"/>
      <c r="BM54" s="187"/>
      <c r="BN54" s="187"/>
      <c r="BO54" s="187"/>
      <c r="BP54" s="187"/>
      <c r="BQ54" s="187"/>
      <c r="BR54" s="187"/>
      <c r="BS54" s="188"/>
      <c r="BT54" s="187"/>
      <c r="BU54" s="187"/>
      <c r="BV54" s="187"/>
      <c r="BW54" s="187"/>
      <c r="BX54" s="187"/>
      <c r="BY54" s="187"/>
      <c r="BZ54" s="188"/>
      <c r="CA54" s="187"/>
      <c r="CB54" s="187"/>
      <c r="CC54" s="187"/>
      <c r="CD54" s="187"/>
      <c r="CE54" s="187"/>
      <c r="CF54" s="187"/>
      <c r="CG54" s="188"/>
      <c r="CH54" s="187"/>
      <c r="CI54" s="187"/>
      <c r="CJ54" s="187"/>
      <c r="CK54" s="187"/>
      <c r="CL54" s="187"/>
      <c r="CM54" s="187"/>
      <c r="CN54" s="188"/>
      <c r="CO54" s="187"/>
      <c r="CP54" s="187"/>
      <c r="CQ54" s="187"/>
      <c r="CR54" s="187"/>
      <c r="CS54" s="187"/>
      <c r="CT54" s="187"/>
      <c r="CU54" s="188"/>
      <c r="CV54" s="187"/>
      <c r="CW54" s="187"/>
      <c r="CX54" s="187"/>
      <c r="CY54" s="187"/>
      <c r="CZ54" s="187"/>
      <c r="DA54" s="187"/>
      <c r="DB54" s="188"/>
      <c r="DC54" s="187"/>
      <c r="DD54" s="187"/>
      <c r="DE54" s="187"/>
      <c r="DF54" s="187"/>
      <c r="DG54" s="187"/>
      <c r="DH54" s="187"/>
      <c r="DI54" s="188"/>
      <c r="DJ54" s="187"/>
      <c r="DK54" s="187"/>
      <c r="DL54" s="187"/>
      <c r="DM54" s="187"/>
      <c r="DN54" s="187"/>
      <c r="DO54" s="187"/>
      <c r="DP54" s="188"/>
      <c r="DQ54" s="187"/>
      <c r="DR54" s="187"/>
      <c r="DS54" s="187"/>
      <c r="DT54" s="187"/>
      <c r="DU54" s="187"/>
      <c r="DV54" s="187"/>
      <c r="DW54" s="188"/>
      <c r="DX54" s="187"/>
      <c r="DY54" s="187"/>
      <c r="DZ54" s="187"/>
      <c r="EA54" s="187"/>
      <c r="EB54" s="187"/>
      <c r="EC54" s="187"/>
      <c r="ED54" s="188"/>
      <c r="EE54" s="187"/>
      <c r="EF54" s="187"/>
      <c r="EG54" s="187"/>
      <c r="EH54" s="187"/>
      <c r="EI54" s="187"/>
      <c r="EJ54" s="187"/>
      <c r="EK54" s="188"/>
      <c r="EL54" s="187"/>
      <c r="EM54" s="187"/>
      <c r="EN54" s="187"/>
      <c r="EO54" s="187"/>
      <c r="EP54" s="187"/>
      <c r="EQ54" s="187"/>
      <c r="ER54" s="188"/>
      <c r="ES54" s="187"/>
      <c r="ET54" s="187"/>
      <c r="EU54" s="187"/>
      <c r="EV54" s="187"/>
      <c r="EW54" s="187"/>
      <c r="EX54" s="187"/>
      <c r="EY54" s="188"/>
      <c r="EZ54" s="187"/>
      <c r="FA54" s="187"/>
      <c r="FB54" s="187"/>
      <c r="FC54" s="187"/>
      <c r="FD54" s="187"/>
      <c r="FE54" s="187"/>
      <c r="FF54" s="188"/>
      <c r="FG54" s="187"/>
      <c r="FH54" s="187"/>
      <c r="FI54" s="187"/>
      <c r="FJ54" s="187"/>
      <c r="FK54" s="187"/>
      <c r="FL54" s="187"/>
      <c r="FM54" s="188"/>
      <c r="FN54" s="187"/>
      <c r="FO54" s="187"/>
      <c r="FP54" s="187"/>
      <c r="FQ54" s="187"/>
      <c r="FR54" s="187"/>
      <c r="FS54" s="187"/>
      <c r="FT54" s="188"/>
      <c r="FU54" s="187"/>
      <c r="FV54" s="187"/>
      <c r="FW54" s="187"/>
      <c r="FX54" s="187"/>
      <c r="FY54" s="187"/>
      <c r="FZ54" s="187"/>
      <c r="GA54" s="188"/>
      <c r="GB54" s="187"/>
      <c r="GC54" s="187"/>
      <c r="GD54" s="187"/>
      <c r="GE54" s="187"/>
      <c r="GF54" s="187"/>
      <c r="GG54" s="187"/>
      <c r="GH54" s="188"/>
      <c r="GI54" s="187"/>
      <c r="GJ54" s="187"/>
      <c r="GK54" s="187"/>
      <c r="GL54" s="187"/>
      <c r="GM54" s="187"/>
      <c r="GN54" s="187"/>
      <c r="GO54" s="188"/>
      <c r="GP54" s="187"/>
      <c r="GQ54" s="187"/>
      <c r="GR54" s="187"/>
      <c r="GS54" s="187"/>
      <c r="GT54" s="187"/>
      <c r="GU54" s="187"/>
      <c r="GV54" s="188"/>
      <c r="GW54" s="187"/>
      <c r="GX54" s="187"/>
      <c r="GY54" s="187"/>
      <c r="GZ54" s="187"/>
      <c r="HA54" s="187"/>
      <c r="HB54" s="187"/>
      <c r="HC54" s="188"/>
      <c r="HD54" s="187"/>
      <c r="HE54" s="187"/>
      <c r="HF54" s="187"/>
      <c r="HG54" s="187"/>
      <c r="HH54" s="187"/>
      <c r="HI54" s="187"/>
      <c r="HJ54" s="188"/>
      <c r="HK54" s="187"/>
      <c r="HL54" s="187"/>
      <c r="HM54" s="187"/>
      <c r="HN54" s="187"/>
      <c r="HO54" s="187"/>
      <c r="HP54" s="187"/>
      <c r="HQ54" s="188"/>
      <c r="HR54" s="187"/>
      <c r="HS54" s="187"/>
      <c r="HT54" s="187"/>
      <c r="HU54" s="187"/>
      <c r="HV54" s="187"/>
      <c r="HW54" s="187"/>
      <c r="HX54" s="188"/>
      <c r="HY54" s="187"/>
      <c r="HZ54" s="187"/>
      <c r="IA54" s="187"/>
      <c r="IB54" s="187"/>
      <c r="IC54" s="187"/>
      <c r="ID54" s="187"/>
      <c r="IE54" s="188"/>
      <c r="IF54" s="187"/>
      <c r="IG54" s="187"/>
      <c r="IH54" s="187"/>
      <c r="II54" s="187"/>
      <c r="IJ54" s="187"/>
      <c r="IK54" s="187"/>
      <c r="IL54" s="188"/>
      <c r="IM54" s="187"/>
      <c r="IN54" s="187"/>
      <c r="IO54" s="187"/>
      <c r="IP54" s="187"/>
      <c r="IQ54" s="187"/>
      <c r="IR54" s="187"/>
      <c r="IS54" s="188"/>
      <c r="IT54" s="187"/>
      <c r="IU54" s="187"/>
      <c r="IV54" s="187"/>
    </row>
    <row r="55" spans="1:256" s="189" customFormat="1" ht="18">
      <c r="A55" s="276" t="s">
        <v>2</v>
      </c>
      <c r="B55" s="277"/>
      <c r="C55" s="277"/>
      <c r="D55" s="277"/>
      <c r="E55" s="277"/>
      <c r="F55" s="277"/>
      <c r="G55" s="277"/>
      <c r="H55" s="278"/>
      <c r="I55" s="155">
        <f>SUM(I54:I54)</f>
        <v>6</v>
      </c>
      <c r="J55" s="156"/>
      <c r="K55" s="187"/>
      <c r="L55" s="187"/>
      <c r="M55" s="187"/>
      <c r="N55" s="187"/>
      <c r="O55" s="188"/>
      <c r="P55" s="187"/>
      <c r="Q55" s="187"/>
      <c r="R55" s="187"/>
      <c r="S55" s="187"/>
      <c r="T55" s="187"/>
      <c r="U55" s="187"/>
      <c r="V55" s="188"/>
      <c r="W55" s="187"/>
      <c r="X55" s="187"/>
      <c r="Y55" s="187"/>
      <c r="Z55" s="187"/>
      <c r="AA55" s="187"/>
      <c r="AB55" s="187"/>
      <c r="AC55" s="188"/>
      <c r="AD55" s="187"/>
      <c r="AE55" s="187"/>
      <c r="AF55" s="187"/>
      <c r="AG55" s="187"/>
      <c r="AH55" s="187"/>
      <c r="AI55" s="187"/>
      <c r="AJ55" s="188"/>
      <c r="AK55" s="187"/>
      <c r="AL55" s="187"/>
      <c r="AM55" s="187"/>
      <c r="AN55" s="187"/>
      <c r="AO55" s="187"/>
      <c r="AP55" s="187"/>
      <c r="AQ55" s="188"/>
      <c r="AR55" s="187"/>
      <c r="AS55" s="187"/>
      <c r="AT55" s="187"/>
      <c r="AU55" s="187"/>
      <c r="AV55" s="187"/>
      <c r="AW55" s="187"/>
      <c r="AX55" s="188"/>
      <c r="AY55" s="187"/>
      <c r="AZ55" s="187"/>
      <c r="BA55" s="187"/>
      <c r="BB55" s="187"/>
      <c r="BC55" s="187"/>
      <c r="BD55" s="187"/>
      <c r="BE55" s="188"/>
      <c r="BF55" s="187"/>
      <c r="BG55" s="187"/>
      <c r="BH55" s="187"/>
      <c r="BI55" s="187"/>
      <c r="BJ55" s="187"/>
      <c r="BK55" s="187"/>
      <c r="BL55" s="188"/>
      <c r="BM55" s="187"/>
      <c r="BN55" s="187"/>
      <c r="BO55" s="187"/>
      <c r="BP55" s="187"/>
      <c r="BQ55" s="187"/>
      <c r="BR55" s="187"/>
      <c r="BS55" s="188"/>
      <c r="BT55" s="187"/>
      <c r="BU55" s="187"/>
      <c r="BV55" s="187"/>
      <c r="BW55" s="187"/>
      <c r="BX55" s="187"/>
      <c r="BY55" s="187"/>
      <c r="BZ55" s="188"/>
      <c r="CA55" s="187"/>
      <c r="CB55" s="187"/>
      <c r="CC55" s="187"/>
      <c r="CD55" s="187"/>
      <c r="CE55" s="187"/>
      <c r="CF55" s="187"/>
      <c r="CG55" s="188"/>
      <c r="CH55" s="187"/>
      <c r="CI55" s="187"/>
      <c r="CJ55" s="187"/>
      <c r="CK55" s="187"/>
      <c r="CL55" s="187"/>
      <c r="CM55" s="187"/>
      <c r="CN55" s="188"/>
      <c r="CO55" s="187"/>
      <c r="CP55" s="187"/>
      <c r="CQ55" s="187"/>
      <c r="CR55" s="187"/>
      <c r="CS55" s="187"/>
      <c r="CT55" s="187"/>
      <c r="CU55" s="188"/>
      <c r="CV55" s="187"/>
      <c r="CW55" s="187"/>
      <c r="CX55" s="187"/>
      <c r="CY55" s="187"/>
      <c r="CZ55" s="187"/>
      <c r="DA55" s="187"/>
      <c r="DB55" s="188"/>
      <c r="DC55" s="187"/>
      <c r="DD55" s="187"/>
      <c r="DE55" s="187"/>
      <c r="DF55" s="187"/>
      <c r="DG55" s="187"/>
      <c r="DH55" s="187"/>
      <c r="DI55" s="188"/>
      <c r="DJ55" s="187"/>
      <c r="DK55" s="187"/>
      <c r="DL55" s="187"/>
      <c r="DM55" s="187"/>
      <c r="DN55" s="187"/>
      <c r="DO55" s="187"/>
      <c r="DP55" s="188"/>
      <c r="DQ55" s="187"/>
      <c r="DR55" s="187"/>
      <c r="DS55" s="187"/>
      <c r="DT55" s="187"/>
      <c r="DU55" s="187"/>
      <c r="DV55" s="187"/>
      <c r="DW55" s="188"/>
      <c r="DX55" s="187"/>
      <c r="DY55" s="187"/>
      <c r="DZ55" s="187"/>
      <c r="EA55" s="187"/>
      <c r="EB55" s="187"/>
      <c r="EC55" s="187"/>
      <c r="ED55" s="188"/>
      <c r="EE55" s="187"/>
      <c r="EF55" s="187"/>
      <c r="EG55" s="187"/>
      <c r="EH55" s="187"/>
      <c r="EI55" s="187"/>
      <c r="EJ55" s="187"/>
      <c r="EK55" s="188"/>
      <c r="EL55" s="187"/>
      <c r="EM55" s="187"/>
      <c r="EN55" s="187"/>
      <c r="EO55" s="187"/>
      <c r="EP55" s="187"/>
      <c r="EQ55" s="187"/>
      <c r="ER55" s="188"/>
      <c r="ES55" s="187"/>
      <c r="ET55" s="187"/>
      <c r="EU55" s="187"/>
      <c r="EV55" s="187"/>
      <c r="EW55" s="187"/>
      <c r="EX55" s="187"/>
      <c r="EY55" s="188"/>
      <c r="EZ55" s="187"/>
      <c r="FA55" s="187"/>
      <c r="FB55" s="187"/>
      <c r="FC55" s="187"/>
      <c r="FD55" s="187"/>
      <c r="FE55" s="187"/>
      <c r="FF55" s="188"/>
      <c r="FG55" s="187"/>
      <c r="FH55" s="187"/>
      <c r="FI55" s="187"/>
      <c r="FJ55" s="187"/>
      <c r="FK55" s="187"/>
      <c r="FL55" s="187"/>
      <c r="FM55" s="188"/>
      <c r="FN55" s="187"/>
      <c r="FO55" s="187"/>
      <c r="FP55" s="187"/>
      <c r="FQ55" s="187"/>
      <c r="FR55" s="187"/>
      <c r="FS55" s="187"/>
      <c r="FT55" s="188"/>
      <c r="FU55" s="187"/>
      <c r="FV55" s="187"/>
      <c r="FW55" s="187"/>
      <c r="FX55" s="187"/>
      <c r="FY55" s="187"/>
      <c r="FZ55" s="187"/>
      <c r="GA55" s="188"/>
      <c r="GB55" s="187"/>
      <c r="GC55" s="187"/>
      <c r="GD55" s="187"/>
      <c r="GE55" s="187"/>
      <c r="GF55" s="187"/>
      <c r="GG55" s="187"/>
      <c r="GH55" s="188"/>
      <c r="GI55" s="187"/>
      <c r="GJ55" s="187"/>
      <c r="GK55" s="187"/>
      <c r="GL55" s="187"/>
      <c r="GM55" s="187"/>
      <c r="GN55" s="187"/>
      <c r="GO55" s="188"/>
      <c r="GP55" s="187"/>
      <c r="GQ55" s="187"/>
      <c r="GR55" s="187"/>
      <c r="GS55" s="187"/>
      <c r="GT55" s="187"/>
      <c r="GU55" s="187"/>
      <c r="GV55" s="188"/>
      <c r="GW55" s="187"/>
      <c r="GX55" s="187"/>
      <c r="GY55" s="187"/>
      <c r="GZ55" s="187"/>
      <c r="HA55" s="187"/>
      <c r="HB55" s="187"/>
      <c r="HC55" s="188"/>
      <c r="HD55" s="187"/>
      <c r="HE55" s="187"/>
      <c r="HF55" s="187"/>
      <c r="HG55" s="187"/>
      <c r="HH55" s="187"/>
      <c r="HI55" s="187"/>
      <c r="HJ55" s="188"/>
      <c r="HK55" s="187"/>
      <c r="HL55" s="187"/>
      <c r="HM55" s="187"/>
      <c r="HN55" s="187"/>
      <c r="HO55" s="187"/>
      <c r="HP55" s="187"/>
      <c r="HQ55" s="188"/>
      <c r="HR55" s="187"/>
      <c r="HS55" s="187"/>
      <c r="HT55" s="187"/>
      <c r="HU55" s="187"/>
      <c r="HV55" s="187"/>
      <c r="HW55" s="187"/>
      <c r="HX55" s="188"/>
      <c r="HY55" s="187"/>
      <c r="HZ55" s="187"/>
      <c r="IA55" s="187"/>
      <c r="IB55" s="187"/>
      <c r="IC55" s="187"/>
      <c r="ID55" s="187"/>
      <c r="IE55" s="188"/>
      <c r="IF55" s="187"/>
      <c r="IG55" s="187"/>
      <c r="IH55" s="187"/>
      <c r="II55" s="187"/>
      <c r="IJ55" s="187"/>
      <c r="IK55" s="187"/>
      <c r="IL55" s="188"/>
      <c r="IM55" s="187"/>
      <c r="IN55" s="187"/>
      <c r="IO55" s="187"/>
      <c r="IP55" s="187"/>
      <c r="IQ55" s="187"/>
      <c r="IR55" s="187"/>
      <c r="IS55" s="188"/>
      <c r="IT55" s="187"/>
      <c r="IU55" s="187"/>
      <c r="IV55" s="187"/>
    </row>
    <row r="56" spans="1:256" s="189" customFormat="1" ht="28.2" customHeight="1">
      <c r="A56" s="140" t="s">
        <v>129</v>
      </c>
      <c r="B56" s="141"/>
      <c r="C56" s="142"/>
      <c r="D56" s="270" t="s">
        <v>120</v>
      </c>
      <c r="E56" s="271"/>
      <c r="F56" s="271"/>
      <c r="G56" s="271"/>
      <c r="H56" s="271"/>
      <c r="I56" s="271"/>
      <c r="J56" s="272"/>
      <c r="K56" s="187"/>
      <c r="L56" s="187"/>
      <c r="M56" s="187"/>
      <c r="N56" s="187"/>
      <c r="O56" s="188"/>
      <c r="P56" s="187"/>
      <c r="Q56" s="187"/>
      <c r="R56" s="187"/>
      <c r="S56" s="187"/>
      <c r="T56" s="187"/>
      <c r="U56" s="187"/>
      <c r="V56" s="188"/>
      <c r="W56" s="187"/>
      <c r="X56" s="187"/>
      <c r="Y56" s="187"/>
      <c r="Z56" s="187"/>
      <c r="AA56" s="187"/>
      <c r="AB56" s="187"/>
      <c r="AC56" s="188"/>
      <c r="AD56" s="187"/>
      <c r="AE56" s="187"/>
      <c r="AF56" s="187"/>
      <c r="AG56" s="187"/>
      <c r="AH56" s="187"/>
      <c r="AI56" s="187"/>
      <c r="AJ56" s="188"/>
      <c r="AK56" s="187"/>
      <c r="AL56" s="187"/>
      <c r="AM56" s="187"/>
      <c r="AN56" s="187"/>
      <c r="AO56" s="187"/>
      <c r="AP56" s="187"/>
      <c r="AQ56" s="188"/>
      <c r="AR56" s="187"/>
      <c r="AS56" s="187"/>
      <c r="AT56" s="187"/>
      <c r="AU56" s="187"/>
      <c r="AV56" s="187"/>
      <c r="AW56" s="187"/>
      <c r="AX56" s="188"/>
      <c r="AY56" s="187"/>
      <c r="AZ56" s="187"/>
      <c r="BA56" s="187"/>
      <c r="BB56" s="187"/>
      <c r="BC56" s="187"/>
      <c r="BD56" s="187"/>
      <c r="BE56" s="188"/>
      <c r="BF56" s="187"/>
      <c r="BG56" s="187"/>
      <c r="BH56" s="187"/>
      <c r="BI56" s="187"/>
      <c r="BJ56" s="187"/>
      <c r="BK56" s="187"/>
      <c r="BL56" s="188"/>
      <c r="BM56" s="187"/>
      <c r="BN56" s="187"/>
      <c r="BO56" s="187"/>
      <c r="BP56" s="187"/>
      <c r="BQ56" s="187"/>
      <c r="BR56" s="187"/>
      <c r="BS56" s="188"/>
      <c r="BT56" s="187"/>
      <c r="BU56" s="187"/>
      <c r="BV56" s="187"/>
      <c r="BW56" s="187"/>
      <c r="BX56" s="187"/>
      <c r="BY56" s="187"/>
      <c r="BZ56" s="188"/>
      <c r="CA56" s="187"/>
      <c r="CB56" s="187"/>
      <c r="CC56" s="187"/>
      <c r="CD56" s="187"/>
      <c r="CE56" s="187"/>
      <c r="CF56" s="187"/>
      <c r="CG56" s="188"/>
      <c r="CH56" s="187"/>
      <c r="CI56" s="187"/>
      <c r="CJ56" s="187"/>
      <c r="CK56" s="187"/>
      <c r="CL56" s="187"/>
      <c r="CM56" s="187"/>
      <c r="CN56" s="188"/>
      <c r="CO56" s="187"/>
      <c r="CP56" s="187"/>
      <c r="CQ56" s="187"/>
      <c r="CR56" s="187"/>
      <c r="CS56" s="187"/>
      <c r="CT56" s="187"/>
      <c r="CU56" s="188"/>
      <c r="CV56" s="187"/>
      <c r="CW56" s="187"/>
      <c r="CX56" s="187"/>
      <c r="CY56" s="187"/>
      <c r="CZ56" s="187"/>
      <c r="DA56" s="187"/>
      <c r="DB56" s="188"/>
      <c r="DC56" s="187"/>
      <c r="DD56" s="187"/>
      <c r="DE56" s="187"/>
      <c r="DF56" s="187"/>
      <c r="DG56" s="187"/>
      <c r="DH56" s="187"/>
      <c r="DI56" s="188"/>
      <c r="DJ56" s="187"/>
      <c r="DK56" s="187"/>
      <c r="DL56" s="187"/>
      <c r="DM56" s="187"/>
      <c r="DN56" s="187"/>
      <c r="DO56" s="187"/>
      <c r="DP56" s="188"/>
      <c r="DQ56" s="187"/>
      <c r="DR56" s="187"/>
      <c r="DS56" s="187"/>
      <c r="DT56" s="187"/>
      <c r="DU56" s="187"/>
      <c r="DV56" s="187"/>
      <c r="DW56" s="188"/>
      <c r="DX56" s="187"/>
      <c r="DY56" s="187"/>
      <c r="DZ56" s="187"/>
      <c r="EA56" s="187"/>
      <c r="EB56" s="187"/>
      <c r="EC56" s="187"/>
      <c r="ED56" s="188"/>
      <c r="EE56" s="187"/>
      <c r="EF56" s="187"/>
      <c r="EG56" s="187"/>
      <c r="EH56" s="187"/>
      <c r="EI56" s="187"/>
      <c r="EJ56" s="187"/>
      <c r="EK56" s="188"/>
      <c r="EL56" s="187"/>
      <c r="EM56" s="187"/>
      <c r="EN56" s="187"/>
      <c r="EO56" s="187"/>
      <c r="EP56" s="187"/>
      <c r="EQ56" s="187"/>
      <c r="ER56" s="188"/>
      <c r="ES56" s="187"/>
      <c r="ET56" s="187"/>
      <c r="EU56" s="187"/>
      <c r="EV56" s="187"/>
      <c r="EW56" s="187"/>
      <c r="EX56" s="187"/>
      <c r="EY56" s="188"/>
      <c r="EZ56" s="187"/>
      <c r="FA56" s="187"/>
      <c r="FB56" s="187"/>
      <c r="FC56" s="187"/>
      <c r="FD56" s="187"/>
      <c r="FE56" s="187"/>
      <c r="FF56" s="188"/>
      <c r="FG56" s="187"/>
      <c r="FH56" s="187"/>
      <c r="FI56" s="187"/>
      <c r="FJ56" s="187"/>
      <c r="FK56" s="187"/>
      <c r="FL56" s="187"/>
      <c r="FM56" s="188"/>
      <c r="FN56" s="187"/>
      <c r="FO56" s="187"/>
      <c r="FP56" s="187"/>
      <c r="FQ56" s="187"/>
      <c r="FR56" s="187"/>
      <c r="FS56" s="187"/>
      <c r="FT56" s="188"/>
      <c r="FU56" s="187"/>
      <c r="FV56" s="187"/>
      <c r="FW56" s="187"/>
      <c r="FX56" s="187"/>
      <c r="FY56" s="187"/>
      <c r="FZ56" s="187"/>
      <c r="GA56" s="188"/>
      <c r="GB56" s="187"/>
      <c r="GC56" s="187"/>
      <c r="GD56" s="187"/>
      <c r="GE56" s="187"/>
      <c r="GF56" s="187"/>
      <c r="GG56" s="187"/>
      <c r="GH56" s="188"/>
      <c r="GI56" s="187"/>
      <c r="GJ56" s="187"/>
      <c r="GK56" s="187"/>
      <c r="GL56" s="187"/>
      <c r="GM56" s="187"/>
      <c r="GN56" s="187"/>
      <c r="GO56" s="188"/>
      <c r="GP56" s="187"/>
      <c r="GQ56" s="187"/>
      <c r="GR56" s="187"/>
      <c r="GS56" s="187"/>
      <c r="GT56" s="187"/>
      <c r="GU56" s="187"/>
      <c r="GV56" s="188"/>
      <c r="GW56" s="187"/>
      <c r="GX56" s="187"/>
      <c r="GY56" s="187"/>
      <c r="GZ56" s="187"/>
      <c r="HA56" s="187"/>
      <c r="HB56" s="187"/>
      <c r="HC56" s="188"/>
      <c r="HD56" s="187"/>
      <c r="HE56" s="187"/>
      <c r="HF56" s="187"/>
      <c r="HG56" s="187"/>
      <c r="HH56" s="187"/>
      <c r="HI56" s="187"/>
      <c r="HJ56" s="188"/>
      <c r="HK56" s="187"/>
      <c r="HL56" s="187"/>
      <c r="HM56" s="187"/>
      <c r="HN56" s="187"/>
      <c r="HO56" s="187"/>
      <c r="HP56" s="187"/>
      <c r="HQ56" s="188"/>
      <c r="HR56" s="187"/>
      <c r="HS56" s="187"/>
      <c r="HT56" s="187"/>
      <c r="HU56" s="187"/>
      <c r="HV56" s="187"/>
      <c r="HW56" s="187"/>
      <c r="HX56" s="188"/>
      <c r="HY56" s="187"/>
      <c r="HZ56" s="187"/>
      <c r="IA56" s="187"/>
      <c r="IB56" s="187"/>
      <c r="IC56" s="187"/>
      <c r="ID56" s="187"/>
      <c r="IE56" s="188"/>
      <c r="IF56" s="187"/>
      <c r="IG56" s="187"/>
      <c r="IH56" s="187"/>
      <c r="II56" s="187"/>
      <c r="IJ56" s="187"/>
      <c r="IK56" s="187"/>
      <c r="IL56" s="188"/>
      <c r="IM56" s="187"/>
      <c r="IN56" s="187"/>
      <c r="IO56" s="187"/>
      <c r="IP56" s="187"/>
      <c r="IQ56" s="187"/>
      <c r="IR56" s="187"/>
      <c r="IS56" s="188"/>
      <c r="IT56" s="187"/>
      <c r="IU56" s="187"/>
      <c r="IV56" s="187"/>
    </row>
    <row r="57" spans="1:256" s="189" customFormat="1" ht="58.2" customHeight="1">
      <c r="A57" s="140" t="s">
        <v>131</v>
      </c>
      <c r="B57" s="144"/>
      <c r="C57" s="145"/>
      <c r="D57" s="273"/>
      <c r="E57" s="274"/>
      <c r="F57" s="274"/>
      <c r="G57" s="274"/>
      <c r="H57" s="274"/>
      <c r="I57" s="274"/>
      <c r="J57" s="275"/>
      <c r="K57" s="187"/>
      <c r="L57" s="187"/>
      <c r="M57" s="187"/>
      <c r="N57" s="187"/>
      <c r="O57" s="188"/>
      <c r="P57" s="187"/>
      <c r="Q57" s="187"/>
      <c r="R57" s="187"/>
      <c r="S57" s="187"/>
      <c r="T57" s="187"/>
      <c r="U57" s="187"/>
      <c r="V57" s="188"/>
      <c r="W57" s="187"/>
      <c r="X57" s="187"/>
      <c r="Y57" s="187"/>
      <c r="Z57" s="187"/>
      <c r="AA57" s="187"/>
      <c r="AB57" s="187"/>
      <c r="AC57" s="188"/>
      <c r="AD57" s="187"/>
      <c r="AE57" s="187"/>
      <c r="AF57" s="187"/>
      <c r="AG57" s="187"/>
      <c r="AH57" s="187"/>
      <c r="AI57" s="187"/>
      <c r="AJ57" s="188"/>
      <c r="AK57" s="187"/>
      <c r="AL57" s="187"/>
      <c r="AM57" s="187"/>
      <c r="AN57" s="187"/>
      <c r="AO57" s="187"/>
      <c r="AP57" s="187"/>
      <c r="AQ57" s="188"/>
      <c r="AR57" s="187"/>
      <c r="AS57" s="187"/>
      <c r="AT57" s="187"/>
      <c r="AU57" s="187"/>
      <c r="AV57" s="187"/>
      <c r="AW57" s="187"/>
      <c r="AX57" s="188"/>
      <c r="AY57" s="187"/>
      <c r="AZ57" s="187"/>
      <c r="BA57" s="187"/>
      <c r="BB57" s="187"/>
      <c r="BC57" s="187"/>
      <c r="BD57" s="187"/>
      <c r="BE57" s="188"/>
      <c r="BF57" s="187"/>
      <c r="BG57" s="187"/>
      <c r="BH57" s="187"/>
      <c r="BI57" s="187"/>
      <c r="BJ57" s="187"/>
      <c r="BK57" s="187"/>
      <c r="BL57" s="188"/>
      <c r="BM57" s="187"/>
      <c r="BN57" s="187"/>
      <c r="BO57" s="187"/>
      <c r="BP57" s="187"/>
      <c r="BQ57" s="187"/>
      <c r="BR57" s="187"/>
      <c r="BS57" s="188"/>
      <c r="BT57" s="187"/>
      <c r="BU57" s="187"/>
      <c r="BV57" s="187"/>
      <c r="BW57" s="187"/>
      <c r="BX57" s="187"/>
      <c r="BY57" s="187"/>
      <c r="BZ57" s="188"/>
      <c r="CA57" s="187"/>
      <c r="CB57" s="187"/>
      <c r="CC57" s="187"/>
      <c r="CD57" s="187"/>
      <c r="CE57" s="187"/>
      <c r="CF57" s="187"/>
      <c r="CG57" s="188"/>
      <c r="CH57" s="187"/>
      <c r="CI57" s="187"/>
      <c r="CJ57" s="187"/>
      <c r="CK57" s="187"/>
      <c r="CL57" s="187"/>
      <c r="CM57" s="187"/>
      <c r="CN57" s="188"/>
      <c r="CO57" s="187"/>
      <c r="CP57" s="187"/>
      <c r="CQ57" s="187"/>
      <c r="CR57" s="187"/>
      <c r="CS57" s="187"/>
      <c r="CT57" s="187"/>
      <c r="CU57" s="188"/>
      <c r="CV57" s="187"/>
      <c r="CW57" s="187"/>
      <c r="CX57" s="187"/>
      <c r="CY57" s="187"/>
      <c r="CZ57" s="187"/>
      <c r="DA57" s="187"/>
      <c r="DB57" s="188"/>
      <c r="DC57" s="187"/>
      <c r="DD57" s="187"/>
      <c r="DE57" s="187"/>
      <c r="DF57" s="187"/>
      <c r="DG57" s="187"/>
      <c r="DH57" s="187"/>
      <c r="DI57" s="188"/>
      <c r="DJ57" s="187"/>
      <c r="DK57" s="187"/>
      <c r="DL57" s="187"/>
      <c r="DM57" s="187"/>
      <c r="DN57" s="187"/>
      <c r="DO57" s="187"/>
      <c r="DP57" s="188"/>
      <c r="DQ57" s="187"/>
      <c r="DR57" s="187"/>
      <c r="DS57" s="187"/>
      <c r="DT57" s="187"/>
      <c r="DU57" s="187"/>
      <c r="DV57" s="187"/>
      <c r="DW57" s="188"/>
      <c r="DX57" s="187"/>
      <c r="DY57" s="187"/>
      <c r="DZ57" s="187"/>
      <c r="EA57" s="187"/>
      <c r="EB57" s="187"/>
      <c r="EC57" s="187"/>
      <c r="ED57" s="188"/>
      <c r="EE57" s="187"/>
      <c r="EF57" s="187"/>
      <c r="EG57" s="187"/>
      <c r="EH57" s="187"/>
      <c r="EI57" s="187"/>
      <c r="EJ57" s="187"/>
      <c r="EK57" s="188"/>
      <c r="EL57" s="187"/>
      <c r="EM57" s="187"/>
      <c r="EN57" s="187"/>
      <c r="EO57" s="187"/>
      <c r="EP57" s="187"/>
      <c r="EQ57" s="187"/>
      <c r="ER57" s="188"/>
      <c r="ES57" s="187"/>
      <c r="ET57" s="187"/>
      <c r="EU57" s="187"/>
      <c r="EV57" s="187"/>
      <c r="EW57" s="187"/>
      <c r="EX57" s="187"/>
      <c r="EY57" s="188"/>
      <c r="EZ57" s="187"/>
      <c r="FA57" s="187"/>
      <c r="FB57" s="187"/>
      <c r="FC57" s="187"/>
      <c r="FD57" s="187"/>
      <c r="FE57" s="187"/>
      <c r="FF57" s="188"/>
      <c r="FG57" s="187"/>
      <c r="FH57" s="187"/>
      <c r="FI57" s="187"/>
      <c r="FJ57" s="187"/>
      <c r="FK57" s="187"/>
      <c r="FL57" s="187"/>
      <c r="FM57" s="188"/>
      <c r="FN57" s="187"/>
      <c r="FO57" s="187"/>
      <c r="FP57" s="187"/>
      <c r="FQ57" s="187"/>
      <c r="FR57" s="187"/>
      <c r="FS57" s="187"/>
      <c r="FT57" s="188"/>
      <c r="FU57" s="187"/>
      <c r="FV57" s="187"/>
      <c r="FW57" s="187"/>
      <c r="FX57" s="187"/>
      <c r="FY57" s="187"/>
      <c r="FZ57" s="187"/>
      <c r="GA57" s="188"/>
      <c r="GB57" s="187"/>
      <c r="GC57" s="187"/>
      <c r="GD57" s="187"/>
      <c r="GE57" s="187"/>
      <c r="GF57" s="187"/>
      <c r="GG57" s="187"/>
      <c r="GH57" s="188"/>
      <c r="GI57" s="187"/>
      <c r="GJ57" s="187"/>
      <c r="GK57" s="187"/>
      <c r="GL57" s="187"/>
      <c r="GM57" s="187"/>
      <c r="GN57" s="187"/>
      <c r="GO57" s="188"/>
      <c r="GP57" s="187"/>
      <c r="GQ57" s="187"/>
      <c r="GR57" s="187"/>
      <c r="GS57" s="187"/>
      <c r="GT57" s="187"/>
      <c r="GU57" s="187"/>
      <c r="GV57" s="188"/>
      <c r="GW57" s="187"/>
      <c r="GX57" s="187"/>
      <c r="GY57" s="187"/>
      <c r="GZ57" s="187"/>
      <c r="HA57" s="187"/>
      <c r="HB57" s="187"/>
      <c r="HC57" s="188"/>
      <c r="HD57" s="187"/>
      <c r="HE57" s="187"/>
      <c r="HF57" s="187"/>
      <c r="HG57" s="187"/>
      <c r="HH57" s="187"/>
      <c r="HI57" s="187"/>
      <c r="HJ57" s="188"/>
      <c r="HK57" s="187"/>
      <c r="HL57" s="187"/>
      <c r="HM57" s="187"/>
      <c r="HN57" s="187"/>
      <c r="HO57" s="187"/>
      <c r="HP57" s="187"/>
      <c r="HQ57" s="188"/>
      <c r="HR57" s="187"/>
      <c r="HS57" s="187"/>
      <c r="HT57" s="187"/>
      <c r="HU57" s="187"/>
      <c r="HV57" s="187"/>
      <c r="HW57" s="187"/>
      <c r="HX57" s="188"/>
      <c r="HY57" s="187"/>
      <c r="HZ57" s="187"/>
      <c r="IA57" s="187"/>
      <c r="IB57" s="187"/>
      <c r="IC57" s="187"/>
      <c r="ID57" s="187"/>
      <c r="IE57" s="188"/>
      <c r="IF57" s="187"/>
      <c r="IG57" s="187"/>
      <c r="IH57" s="187"/>
      <c r="II57" s="187"/>
      <c r="IJ57" s="187"/>
      <c r="IK57" s="187"/>
      <c r="IL57" s="188"/>
      <c r="IM57" s="187"/>
      <c r="IN57" s="187"/>
      <c r="IO57" s="187"/>
      <c r="IP57" s="187"/>
      <c r="IQ57" s="187"/>
      <c r="IR57" s="187"/>
      <c r="IS57" s="188"/>
      <c r="IT57" s="187"/>
      <c r="IU57" s="187"/>
      <c r="IV57" s="187"/>
    </row>
    <row r="58" spans="1:256" s="189" customFormat="1" ht="18">
      <c r="A58" s="146"/>
      <c r="B58" s="147"/>
      <c r="C58" s="148"/>
      <c r="D58" s="149" t="s">
        <v>20</v>
      </c>
      <c r="E58" s="150"/>
      <c r="F58" s="150" t="s">
        <v>132</v>
      </c>
      <c r="G58" s="148"/>
      <c r="H58" s="148"/>
      <c r="I58" s="151" t="s">
        <v>20</v>
      </c>
      <c r="J58" s="152"/>
      <c r="K58" s="187"/>
      <c r="L58" s="187"/>
      <c r="M58" s="187"/>
      <c r="N58" s="187"/>
      <c r="O58" s="188"/>
      <c r="P58" s="187"/>
      <c r="Q58" s="187"/>
      <c r="R58" s="187"/>
      <c r="S58" s="187"/>
      <c r="T58" s="187"/>
      <c r="U58" s="187"/>
      <c r="V58" s="188"/>
      <c r="W58" s="187"/>
      <c r="X58" s="187"/>
      <c r="Y58" s="187"/>
      <c r="Z58" s="187"/>
      <c r="AA58" s="187"/>
      <c r="AB58" s="187"/>
      <c r="AC58" s="188"/>
      <c r="AD58" s="187"/>
      <c r="AE58" s="187"/>
      <c r="AF58" s="187"/>
      <c r="AG58" s="187"/>
      <c r="AH58" s="187"/>
      <c r="AI58" s="187"/>
      <c r="AJ58" s="188"/>
      <c r="AK58" s="187"/>
      <c r="AL58" s="187"/>
      <c r="AM58" s="187"/>
      <c r="AN58" s="187"/>
      <c r="AO58" s="187"/>
      <c r="AP58" s="187"/>
      <c r="AQ58" s="188"/>
      <c r="AR58" s="187"/>
      <c r="AS58" s="187"/>
      <c r="AT58" s="187"/>
      <c r="AU58" s="187"/>
      <c r="AV58" s="187"/>
      <c r="AW58" s="187"/>
      <c r="AX58" s="188"/>
      <c r="AY58" s="187"/>
      <c r="AZ58" s="187"/>
      <c r="BA58" s="187"/>
      <c r="BB58" s="187"/>
      <c r="BC58" s="187"/>
      <c r="BD58" s="187"/>
      <c r="BE58" s="188"/>
      <c r="BF58" s="187"/>
      <c r="BG58" s="187"/>
      <c r="BH58" s="187"/>
      <c r="BI58" s="187"/>
      <c r="BJ58" s="187"/>
      <c r="BK58" s="187"/>
      <c r="BL58" s="188"/>
      <c r="BM58" s="187"/>
      <c r="BN58" s="187"/>
      <c r="BO58" s="187"/>
      <c r="BP58" s="187"/>
      <c r="BQ58" s="187"/>
      <c r="BR58" s="187"/>
      <c r="BS58" s="188"/>
      <c r="BT58" s="187"/>
      <c r="BU58" s="187"/>
      <c r="BV58" s="187"/>
      <c r="BW58" s="187"/>
      <c r="BX58" s="187"/>
      <c r="BY58" s="187"/>
      <c r="BZ58" s="188"/>
      <c r="CA58" s="187"/>
      <c r="CB58" s="187"/>
      <c r="CC58" s="187"/>
      <c r="CD58" s="187"/>
      <c r="CE58" s="187"/>
      <c r="CF58" s="187"/>
      <c r="CG58" s="188"/>
      <c r="CH58" s="187"/>
      <c r="CI58" s="187"/>
      <c r="CJ58" s="187"/>
      <c r="CK58" s="187"/>
      <c r="CL58" s="187"/>
      <c r="CM58" s="187"/>
      <c r="CN58" s="188"/>
      <c r="CO58" s="187"/>
      <c r="CP58" s="187"/>
      <c r="CQ58" s="187"/>
      <c r="CR58" s="187"/>
      <c r="CS58" s="187"/>
      <c r="CT58" s="187"/>
      <c r="CU58" s="188"/>
      <c r="CV58" s="187"/>
      <c r="CW58" s="187"/>
      <c r="CX58" s="187"/>
      <c r="CY58" s="187"/>
      <c r="CZ58" s="187"/>
      <c r="DA58" s="187"/>
      <c r="DB58" s="188"/>
      <c r="DC58" s="187"/>
      <c r="DD58" s="187"/>
      <c r="DE58" s="187"/>
      <c r="DF58" s="187"/>
      <c r="DG58" s="187"/>
      <c r="DH58" s="187"/>
      <c r="DI58" s="188"/>
      <c r="DJ58" s="187"/>
      <c r="DK58" s="187"/>
      <c r="DL58" s="187"/>
      <c r="DM58" s="187"/>
      <c r="DN58" s="187"/>
      <c r="DO58" s="187"/>
      <c r="DP58" s="188"/>
      <c r="DQ58" s="187"/>
      <c r="DR58" s="187"/>
      <c r="DS58" s="187"/>
      <c r="DT58" s="187"/>
      <c r="DU58" s="187"/>
      <c r="DV58" s="187"/>
      <c r="DW58" s="188"/>
      <c r="DX58" s="187"/>
      <c r="DY58" s="187"/>
      <c r="DZ58" s="187"/>
      <c r="EA58" s="187"/>
      <c r="EB58" s="187"/>
      <c r="EC58" s="187"/>
      <c r="ED58" s="188"/>
      <c r="EE58" s="187"/>
      <c r="EF58" s="187"/>
      <c r="EG58" s="187"/>
      <c r="EH58" s="187"/>
      <c r="EI58" s="187"/>
      <c r="EJ58" s="187"/>
      <c r="EK58" s="188"/>
      <c r="EL58" s="187"/>
      <c r="EM58" s="187"/>
      <c r="EN58" s="187"/>
      <c r="EO58" s="187"/>
      <c r="EP58" s="187"/>
      <c r="EQ58" s="187"/>
      <c r="ER58" s="188"/>
      <c r="ES58" s="187"/>
      <c r="ET58" s="187"/>
      <c r="EU58" s="187"/>
      <c r="EV58" s="187"/>
      <c r="EW58" s="187"/>
      <c r="EX58" s="187"/>
      <c r="EY58" s="188"/>
      <c r="EZ58" s="187"/>
      <c r="FA58" s="187"/>
      <c r="FB58" s="187"/>
      <c r="FC58" s="187"/>
      <c r="FD58" s="187"/>
      <c r="FE58" s="187"/>
      <c r="FF58" s="188"/>
      <c r="FG58" s="187"/>
      <c r="FH58" s="187"/>
      <c r="FI58" s="187"/>
      <c r="FJ58" s="187"/>
      <c r="FK58" s="187"/>
      <c r="FL58" s="187"/>
      <c r="FM58" s="188"/>
      <c r="FN58" s="187"/>
      <c r="FO58" s="187"/>
      <c r="FP58" s="187"/>
      <c r="FQ58" s="187"/>
      <c r="FR58" s="187"/>
      <c r="FS58" s="187"/>
      <c r="FT58" s="188"/>
      <c r="FU58" s="187"/>
      <c r="FV58" s="187"/>
      <c r="FW58" s="187"/>
      <c r="FX58" s="187"/>
      <c r="FY58" s="187"/>
      <c r="FZ58" s="187"/>
      <c r="GA58" s="188"/>
      <c r="GB58" s="187"/>
      <c r="GC58" s="187"/>
      <c r="GD58" s="187"/>
      <c r="GE58" s="187"/>
      <c r="GF58" s="187"/>
      <c r="GG58" s="187"/>
      <c r="GH58" s="188"/>
      <c r="GI58" s="187"/>
      <c r="GJ58" s="187"/>
      <c r="GK58" s="187"/>
      <c r="GL58" s="187"/>
      <c r="GM58" s="187"/>
      <c r="GN58" s="187"/>
      <c r="GO58" s="188"/>
      <c r="GP58" s="187"/>
      <c r="GQ58" s="187"/>
      <c r="GR58" s="187"/>
      <c r="GS58" s="187"/>
      <c r="GT58" s="187"/>
      <c r="GU58" s="187"/>
      <c r="GV58" s="188"/>
      <c r="GW58" s="187"/>
      <c r="GX58" s="187"/>
      <c r="GY58" s="187"/>
      <c r="GZ58" s="187"/>
      <c r="HA58" s="187"/>
      <c r="HB58" s="187"/>
      <c r="HC58" s="188"/>
      <c r="HD58" s="187"/>
      <c r="HE58" s="187"/>
      <c r="HF58" s="187"/>
      <c r="HG58" s="187"/>
      <c r="HH58" s="187"/>
      <c r="HI58" s="187"/>
      <c r="HJ58" s="188"/>
      <c r="HK58" s="187"/>
      <c r="HL58" s="187"/>
      <c r="HM58" s="187"/>
      <c r="HN58" s="187"/>
      <c r="HO58" s="187"/>
      <c r="HP58" s="187"/>
      <c r="HQ58" s="188"/>
      <c r="HR58" s="187"/>
      <c r="HS58" s="187"/>
      <c r="HT58" s="187"/>
      <c r="HU58" s="187"/>
      <c r="HV58" s="187"/>
      <c r="HW58" s="187"/>
      <c r="HX58" s="188"/>
      <c r="HY58" s="187"/>
      <c r="HZ58" s="187"/>
      <c r="IA58" s="187"/>
      <c r="IB58" s="187"/>
      <c r="IC58" s="187"/>
      <c r="ID58" s="187"/>
      <c r="IE58" s="188"/>
      <c r="IF58" s="187"/>
      <c r="IG58" s="187"/>
      <c r="IH58" s="187"/>
      <c r="II58" s="187"/>
      <c r="IJ58" s="187"/>
      <c r="IK58" s="187"/>
      <c r="IL58" s="188"/>
      <c r="IM58" s="187"/>
      <c r="IN58" s="187"/>
      <c r="IO58" s="187"/>
      <c r="IP58" s="187"/>
      <c r="IQ58" s="187"/>
      <c r="IR58" s="187"/>
      <c r="IS58" s="188"/>
      <c r="IT58" s="187"/>
      <c r="IU58" s="187"/>
      <c r="IV58" s="187"/>
    </row>
    <row r="59" spans="1:256" s="189" customFormat="1" ht="18">
      <c r="A59" s="288" t="s">
        <v>143</v>
      </c>
      <c r="B59" s="289"/>
      <c r="C59" s="153" t="s">
        <v>144</v>
      </c>
      <c r="D59" s="154">
        <v>2</v>
      </c>
      <c r="E59" s="154"/>
      <c r="F59" s="154">
        <v>1</v>
      </c>
      <c r="G59" s="154"/>
      <c r="H59" s="154"/>
      <c r="I59" s="154">
        <f>F59*D59</f>
        <v>2</v>
      </c>
      <c r="J59" s="152"/>
      <c r="K59" s="187"/>
      <c r="L59" s="187"/>
      <c r="M59" s="187"/>
      <c r="N59" s="187"/>
      <c r="O59" s="188"/>
      <c r="P59" s="187"/>
      <c r="Q59" s="187"/>
      <c r="R59" s="187"/>
      <c r="S59" s="187"/>
      <c r="T59" s="187"/>
      <c r="U59" s="187"/>
      <c r="V59" s="188"/>
      <c r="W59" s="187"/>
      <c r="X59" s="187"/>
      <c r="Y59" s="187"/>
      <c r="Z59" s="187"/>
      <c r="AA59" s="187"/>
      <c r="AB59" s="187"/>
      <c r="AC59" s="188"/>
      <c r="AD59" s="187"/>
      <c r="AE59" s="187"/>
      <c r="AF59" s="187"/>
      <c r="AG59" s="187"/>
      <c r="AH59" s="187"/>
      <c r="AI59" s="187"/>
      <c r="AJ59" s="188"/>
      <c r="AK59" s="187"/>
      <c r="AL59" s="187"/>
      <c r="AM59" s="187"/>
      <c r="AN59" s="187"/>
      <c r="AO59" s="187"/>
      <c r="AP59" s="187"/>
      <c r="AQ59" s="188"/>
      <c r="AR59" s="187"/>
      <c r="AS59" s="187"/>
      <c r="AT59" s="187"/>
      <c r="AU59" s="187"/>
      <c r="AV59" s="187"/>
      <c r="AW59" s="187"/>
      <c r="AX59" s="188"/>
      <c r="AY59" s="187"/>
      <c r="AZ59" s="187"/>
      <c r="BA59" s="187"/>
      <c r="BB59" s="187"/>
      <c r="BC59" s="187"/>
      <c r="BD59" s="187"/>
      <c r="BE59" s="188"/>
      <c r="BF59" s="187"/>
      <c r="BG59" s="187"/>
      <c r="BH59" s="187"/>
      <c r="BI59" s="187"/>
      <c r="BJ59" s="187"/>
      <c r="BK59" s="187"/>
      <c r="BL59" s="188"/>
      <c r="BM59" s="187"/>
      <c r="BN59" s="187"/>
      <c r="BO59" s="187"/>
      <c r="BP59" s="187"/>
      <c r="BQ59" s="187"/>
      <c r="BR59" s="187"/>
      <c r="BS59" s="188"/>
      <c r="BT59" s="187"/>
      <c r="BU59" s="187"/>
      <c r="BV59" s="187"/>
      <c r="BW59" s="187"/>
      <c r="BX59" s="187"/>
      <c r="BY59" s="187"/>
      <c r="BZ59" s="188"/>
      <c r="CA59" s="187"/>
      <c r="CB59" s="187"/>
      <c r="CC59" s="187"/>
      <c r="CD59" s="187"/>
      <c r="CE59" s="187"/>
      <c r="CF59" s="187"/>
      <c r="CG59" s="188"/>
      <c r="CH59" s="187"/>
      <c r="CI59" s="187"/>
      <c r="CJ59" s="187"/>
      <c r="CK59" s="187"/>
      <c r="CL59" s="187"/>
      <c r="CM59" s="187"/>
      <c r="CN59" s="188"/>
      <c r="CO59" s="187"/>
      <c r="CP59" s="187"/>
      <c r="CQ59" s="187"/>
      <c r="CR59" s="187"/>
      <c r="CS59" s="187"/>
      <c r="CT59" s="187"/>
      <c r="CU59" s="188"/>
      <c r="CV59" s="187"/>
      <c r="CW59" s="187"/>
      <c r="CX59" s="187"/>
      <c r="CY59" s="187"/>
      <c r="CZ59" s="187"/>
      <c r="DA59" s="187"/>
      <c r="DB59" s="188"/>
      <c r="DC59" s="187"/>
      <c r="DD59" s="187"/>
      <c r="DE59" s="187"/>
      <c r="DF59" s="187"/>
      <c r="DG59" s="187"/>
      <c r="DH59" s="187"/>
      <c r="DI59" s="188"/>
      <c r="DJ59" s="187"/>
      <c r="DK59" s="187"/>
      <c r="DL59" s="187"/>
      <c r="DM59" s="187"/>
      <c r="DN59" s="187"/>
      <c r="DO59" s="187"/>
      <c r="DP59" s="188"/>
      <c r="DQ59" s="187"/>
      <c r="DR59" s="187"/>
      <c r="DS59" s="187"/>
      <c r="DT59" s="187"/>
      <c r="DU59" s="187"/>
      <c r="DV59" s="187"/>
      <c r="DW59" s="188"/>
      <c r="DX59" s="187"/>
      <c r="DY59" s="187"/>
      <c r="DZ59" s="187"/>
      <c r="EA59" s="187"/>
      <c r="EB59" s="187"/>
      <c r="EC59" s="187"/>
      <c r="ED59" s="188"/>
      <c r="EE59" s="187"/>
      <c r="EF59" s="187"/>
      <c r="EG59" s="187"/>
      <c r="EH59" s="187"/>
      <c r="EI59" s="187"/>
      <c r="EJ59" s="187"/>
      <c r="EK59" s="188"/>
      <c r="EL59" s="187"/>
      <c r="EM59" s="187"/>
      <c r="EN59" s="187"/>
      <c r="EO59" s="187"/>
      <c r="EP59" s="187"/>
      <c r="EQ59" s="187"/>
      <c r="ER59" s="188"/>
      <c r="ES59" s="187"/>
      <c r="ET59" s="187"/>
      <c r="EU59" s="187"/>
      <c r="EV59" s="187"/>
      <c r="EW59" s="187"/>
      <c r="EX59" s="187"/>
      <c r="EY59" s="188"/>
      <c r="EZ59" s="187"/>
      <c r="FA59" s="187"/>
      <c r="FB59" s="187"/>
      <c r="FC59" s="187"/>
      <c r="FD59" s="187"/>
      <c r="FE59" s="187"/>
      <c r="FF59" s="188"/>
      <c r="FG59" s="187"/>
      <c r="FH59" s="187"/>
      <c r="FI59" s="187"/>
      <c r="FJ59" s="187"/>
      <c r="FK59" s="187"/>
      <c r="FL59" s="187"/>
      <c r="FM59" s="188"/>
      <c r="FN59" s="187"/>
      <c r="FO59" s="187"/>
      <c r="FP59" s="187"/>
      <c r="FQ59" s="187"/>
      <c r="FR59" s="187"/>
      <c r="FS59" s="187"/>
      <c r="FT59" s="188"/>
      <c r="FU59" s="187"/>
      <c r="FV59" s="187"/>
      <c r="FW59" s="187"/>
      <c r="FX59" s="187"/>
      <c r="FY59" s="187"/>
      <c r="FZ59" s="187"/>
      <c r="GA59" s="188"/>
      <c r="GB59" s="187"/>
      <c r="GC59" s="187"/>
      <c r="GD59" s="187"/>
      <c r="GE59" s="187"/>
      <c r="GF59" s="187"/>
      <c r="GG59" s="187"/>
      <c r="GH59" s="188"/>
      <c r="GI59" s="187"/>
      <c r="GJ59" s="187"/>
      <c r="GK59" s="187"/>
      <c r="GL59" s="187"/>
      <c r="GM59" s="187"/>
      <c r="GN59" s="187"/>
      <c r="GO59" s="188"/>
      <c r="GP59" s="187"/>
      <c r="GQ59" s="187"/>
      <c r="GR59" s="187"/>
      <c r="GS59" s="187"/>
      <c r="GT59" s="187"/>
      <c r="GU59" s="187"/>
      <c r="GV59" s="188"/>
      <c r="GW59" s="187"/>
      <c r="GX59" s="187"/>
      <c r="GY59" s="187"/>
      <c r="GZ59" s="187"/>
      <c r="HA59" s="187"/>
      <c r="HB59" s="187"/>
      <c r="HC59" s="188"/>
      <c r="HD59" s="187"/>
      <c r="HE59" s="187"/>
      <c r="HF59" s="187"/>
      <c r="HG59" s="187"/>
      <c r="HH59" s="187"/>
      <c r="HI59" s="187"/>
      <c r="HJ59" s="188"/>
      <c r="HK59" s="187"/>
      <c r="HL59" s="187"/>
      <c r="HM59" s="187"/>
      <c r="HN59" s="187"/>
      <c r="HO59" s="187"/>
      <c r="HP59" s="187"/>
      <c r="HQ59" s="188"/>
      <c r="HR59" s="187"/>
      <c r="HS59" s="187"/>
      <c r="HT59" s="187"/>
      <c r="HU59" s="187"/>
      <c r="HV59" s="187"/>
      <c r="HW59" s="187"/>
      <c r="HX59" s="188"/>
      <c r="HY59" s="187"/>
      <c r="HZ59" s="187"/>
      <c r="IA59" s="187"/>
      <c r="IB59" s="187"/>
      <c r="IC59" s="187"/>
      <c r="ID59" s="187"/>
      <c r="IE59" s="188"/>
      <c r="IF59" s="187"/>
      <c r="IG59" s="187"/>
      <c r="IH59" s="187"/>
      <c r="II59" s="187"/>
      <c r="IJ59" s="187"/>
      <c r="IK59" s="187"/>
      <c r="IL59" s="188"/>
      <c r="IM59" s="187"/>
      <c r="IN59" s="187"/>
      <c r="IO59" s="187"/>
      <c r="IP59" s="187"/>
      <c r="IQ59" s="187"/>
      <c r="IR59" s="187"/>
      <c r="IS59" s="188"/>
      <c r="IT59" s="187"/>
      <c r="IU59" s="187"/>
      <c r="IV59" s="187"/>
    </row>
    <row r="60" spans="1:256" s="189" customFormat="1" ht="18">
      <c r="A60" s="276" t="s">
        <v>2</v>
      </c>
      <c r="B60" s="277"/>
      <c r="C60" s="277"/>
      <c r="D60" s="277"/>
      <c r="E60" s="277"/>
      <c r="F60" s="277"/>
      <c r="G60" s="277"/>
      <c r="H60" s="278"/>
      <c r="I60" s="155">
        <f>SUM(I59:I59)</f>
        <v>2</v>
      </c>
      <c r="J60" s="156"/>
      <c r="K60" s="187"/>
      <c r="L60" s="187"/>
      <c r="M60" s="187"/>
      <c r="N60" s="187"/>
      <c r="O60" s="188"/>
      <c r="P60" s="187"/>
      <c r="Q60" s="187"/>
      <c r="R60" s="187"/>
      <c r="S60" s="187"/>
      <c r="T60" s="187"/>
      <c r="U60" s="187"/>
      <c r="V60" s="188"/>
      <c r="W60" s="187"/>
      <c r="X60" s="187"/>
      <c r="Y60" s="187"/>
      <c r="Z60" s="187"/>
      <c r="AA60" s="187"/>
      <c r="AB60" s="187"/>
      <c r="AC60" s="188"/>
      <c r="AD60" s="187"/>
      <c r="AE60" s="187"/>
      <c r="AF60" s="187"/>
      <c r="AG60" s="187"/>
      <c r="AH60" s="187"/>
      <c r="AI60" s="187"/>
      <c r="AJ60" s="188"/>
      <c r="AK60" s="187"/>
      <c r="AL60" s="187"/>
      <c r="AM60" s="187"/>
      <c r="AN60" s="187"/>
      <c r="AO60" s="187"/>
      <c r="AP60" s="187"/>
      <c r="AQ60" s="188"/>
      <c r="AR60" s="187"/>
      <c r="AS60" s="187"/>
      <c r="AT60" s="187"/>
      <c r="AU60" s="187"/>
      <c r="AV60" s="187"/>
      <c r="AW60" s="187"/>
      <c r="AX60" s="188"/>
      <c r="AY60" s="187"/>
      <c r="AZ60" s="187"/>
      <c r="BA60" s="187"/>
      <c r="BB60" s="187"/>
      <c r="BC60" s="187"/>
      <c r="BD60" s="187"/>
      <c r="BE60" s="188"/>
      <c r="BF60" s="187"/>
      <c r="BG60" s="187"/>
      <c r="BH60" s="187"/>
      <c r="BI60" s="187"/>
      <c r="BJ60" s="187"/>
      <c r="BK60" s="187"/>
      <c r="BL60" s="188"/>
      <c r="BM60" s="187"/>
      <c r="BN60" s="187"/>
      <c r="BO60" s="187"/>
      <c r="BP60" s="187"/>
      <c r="BQ60" s="187"/>
      <c r="BR60" s="187"/>
      <c r="BS60" s="188"/>
      <c r="BT60" s="187"/>
      <c r="BU60" s="187"/>
      <c r="BV60" s="187"/>
      <c r="BW60" s="187"/>
      <c r="BX60" s="187"/>
      <c r="BY60" s="187"/>
      <c r="BZ60" s="188"/>
      <c r="CA60" s="187"/>
      <c r="CB60" s="187"/>
      <c r="CC60" s="187"/>
      <c r="CD60" s="187"/>
      <c r="CE60" s="187"/>
      <c r="CF60" s="187"/>
      <c r="CG60" s="188"/>
      <c r="CH60" s="187"/>
      <c r="CI60" s="187"/>
      <c r="CJ60" s="187"/>
      <c r="CK60" s="187"/>
      <c r="CL60" s="187"/>
      <c r="CM60" s="187"/>
      <c r="CN60" s="188"/>
      <c r="CO60" s="187"/>
      <c r="CP60" s="187"/>
      <c r="CQ60" s="187"/>
      <c r="CR60" s="187"/>
      <c r="CS60" s="187"/>
      <c r="CT60" s="187"/>
      <c r="CU60" s="188"/>
      <c r="CV60" s="187"/>
      <c r="CW60" s="187"/>
      <c r="CX60" s="187"/>
      <c r="CY60" s="187"/>
      <c r="CZ60" s="187"/>
      <c r="DA60" s="187"/>
      <c r="DB60" s="188"/>
      <c r="DC60" s="187"/>
      <c r="DD60" s="187"/>
      <c r="DE60" s="187"/>
      <c r="DF60" s="187"/>
      <c r="DG60" s="187"/>
      <c r="DH60" s="187"/>
      <c r="DI60" s="188"/>
      <c r="DJ60" s="187"/>
      <c r="DK60" s="187"/>
      <c r="DL60" s="187"/>
      <c r="DM60" s="187"/>
      <c r="DN60" s="187"/>
      <c r="DO60" s="187"/>
      <c r="DP60" s="188"/>
      <c r="DQ60" s="187"/>
      <c r="DR60" s="187"/>
      <c r="DS60" s="187"/>
      <c r="DT60" s="187"/>
      <c r="DU60" s="187"/>
      <c r="DV60" s="187"/>
      <c r="DW60" s="188"/>
      <c r="DX60" s="187"/>
      <c r="DY60" s="187"/>
      <c r="DZ60" s="187"/>
      <c r="EA60" s="187"/>
      <c r="EB60" s="187"/>
      <c r="EC60" s="187"/>
      <c r="ED60" s="188"/>
      <c r="EE60" s="187"/>
      <c r="EF60" s="187"/>
      <c r="EG60" s="187"/>
      <c r="EH60" s="187"/>
      <c r="EI60" s="187"/>
      <c r="EJ60" s="187"/>
      <c r="EK60" s="188"/>
      <c r="EL60" s="187"/>
      <c r="EM60" s="187"/>
      <c r="EN60" s="187"/>
      <c r="EO60" s="187"/>
      <c r="EP60" s="187"/>
      <c r="EQ60" s="187"/>
      <c r="ER60" s="188"/>
      <c r="ES60" s="187"/>
      <c r="ET60" s="187"/>
      <c r="EU60" s="187"/>
      <c r="EV60" s="187"/>
      <c r="EW60" s="187"/>
      <c r="EX60" s="187"/>
      <c r="EY60" s="188"/>
      <c r="EZ60" s="187"/>
      <c r="FA60" s="187"/>
      <c r="FB60" s="187"/>
      <c r="FC60" s="187"/>
      <c r="FD60" s="187"/>
      <c r="FE60" s="187"/>
      <c r="FF60" s="188"/>
      <c r="FG60" s="187"/>
      <c r="FH60" s="187"/>
      <c r="FI60" s="187"/>
      <c r="FJ60" s="187"/>
      <c r="FK60" s="187"/>
      <c r="FL60" s="187"/>
      <c r="FM60" s="188"/>
      <c r="FN60" s="187"/>
      <c r="FO60" s="187"/>
      <c r="FP60" s="187"/>
      <c r="FQ60" s="187"/>
      <c r="FR60" s="187"/>
      <c r="FS60" s="187"/>
      <c r="FT60" s="188"/>
      <c r="FU60" s="187"/>
      <c r="FV60" s="187"/>
      <c r="FW60" s="187"/>
      <c r="FX60" s="187"/>
      <c r="FY60" s="187"/>
      <c r="FZ60" s="187"/>
      <c r="GA60" s="188"/>
      <c r="GB60" s="187"/>
      <c r="GC60" s="187"/>
      <c r="GD60" s="187"/>
      <c r="GE60" s="187"/>
      <c r="GF60" s="187"/>
      <c r="GG60" s="187"/>
      <c r="GH60" s="188"/>
      <c r="GI60" s="187"/>
      <c r="GJ60" s="187"/>
      <c r="GK60" s="187"/>
      <c r="GL60" s="187"/>
      <c r="GM60" s="187"/>
      <c r="GN60" s="187"/>
      <c r="GO60" s="188"/>
      <c r="GP60" s="187"/>
      <c r="GQ60" s="187"/>
      <c r="GR60" s="187"/>
      <c r="GS60" s="187"/>
      <c r="GT60" s="187"/>
      <c r="GU60" s="187"/>
      <c r="GV60" s="188"/>
      <c r="GW60" s="187"/>
      <c r="GX60" s="187"/>
      <c r="GY60" s="187"/>
      <c r="GZ60" s="187"/>
      <c r="HA60" s="187"/>
      <c r="HB60" s="187"/>
      <c r="HC60" s="188"/>
      <c r="HD60" s="187"/>
      <c r="HE60" s="187"/>
      <c r="HF60" s="187"/>
      <c r="HG60" s="187"/>
      <c r="HH60" s="187"/>
      <c r="HI60" s="187"/>
      <c r="HJ60" s="188"/>
      <c r="HK60" s="187"/>
      <c r="HL60" s="187"/>
      <c r="HM60" s="187"/>
      <c r="HN60" s="187"/>
      <c r="HO60" s="187"/>
      <c r="HP60" s="187"/>
      <c r="HQ60" s="188"/>
      <c r="HR60" s="187"/>
      <c r="HS60" s="187"/>
      <c r="HT60" s="187"/>
      <c r="HU60" s="187"/>
      <c r="HV60" s="187"/>
      <c r="HW60" s="187"/>
      <c r="HX60" s="188"/>
      <c r="HY60" s="187"/>
      <c r="HZ60" s="187"/>
      <c r="IA60" s="187"/>
      <c r="IB60" s="187"/>
      <c r="IC60" s="187"/>
      <c r="ID60" s="187"/>
      <c r="IE60" s="188"/>
      <c r="IF60" s="187"/>
      <c r="IG60" s="187"/>
      <c r="IH60" s="187"/>
      <c r="II60" s="187"/>
      <c r="IJ60" s="187"/>
      <c r="IK60" s="187"/>
      <c r="IL60" s="188"/>
      <c r="IM60" s="187"/>
      <c r="IN60" s="187"/>
      <c r="IO60" s="187"/>
      <c r="IP60" s="187"/>
      <c r="IQ60" s="187"/>
      <c r="IR60" s="187"/>
      <c r="IS60" s="188"/>
      <c r="IT60" s="187"/>
      <c r="IU60" s="187"/>
      <c r="IV60" s="187"/>
    </row>
    <row r="61" spans="1:256" s="143" customFormat="1" ht="15.6" customHeight="1">
      <c r="A61" s="140" t="s">
        <v>129</v>
      </c>
      <c r="B61" s="141"/>
      <c r="C61" s="142"/>
      <c r="D61" s="270" t="s">
        <v>135</v>
      </c>
      <c r="E61" s="310"/>
      <c r="F61" s="310"/>
      <c r="G61" s="310"/>
      <c r="H61" s="310"/>
      <c r="I61" s="310"/>
      <c r="J61" s="311"/>
    </row>
    <row r="62" spans="1:256" s="143" customFormat="1" ht="15.6">
      <c r="A62" s="140" t="s">
        <v>131</v>
      </c>
      <c r="B62" s="144"/>
      <c r="C62" s="145"/>
      <c r="D62" s="312"/>
      <c r="E62" s="313"/>
      <c r="F62" s="313"/>
      <c r="G62" s="313"/>
      <c r="H62" s="313"/>
      <c r="I62" s="313"/>
      <c r="J62" s="314"/>
    </row>
    <row r="63" spans="1:256" s="131" customFormat="1" ht="15.6">
      <c r="A63" s="146"/>
      <c r="B63" s="147"/>
      <c r="C63" s="148"/>
      <c r="D63" s="149" t="s">
        <v>136</v>
      </c>
      <c r="E63" s="150" t="s">
        <v>137</v>
      </c>
      <c r="F63" s="150" t="s">
        <v>132</v>
      </c>
      <c r="G63" s="148"/>
      <c r="H63" s="148"/>
      <c r="I63" s="151" t="s">
        <v>138</v>
      </c>
      <c r="J63" s="152"/>
    </row>
    <row r="64" spans="1:256" s="131" customFormat="1" ht="30.75" customHeight="1">
      <c r="A64" s="288" t="s">
        <v>139</v>
      </c>
      <c r="B64" s="289"/>
      <c r="C64" s="153" t="s">
        <v>140</v>
      </c>
      <c r="D64" s="154">
        <v>0.8</v>
      </c>
      <c r="E64" s="154">
        <v>2.1</v>
      </c>
      <c r="F64" s="154">
        <v>6</v>
      </c>
      <c r="G64" s="154"/>
      <c r="H64" s="154"/>
      <c r="I64" s="154">
        <f t="shared" ref="I64:I66" si="2">D64*E64*F64</f>
        <v>10.080000000000002</v>
      </c>
      <c r="J64" s="152"/>
    </row>
    <row r="65" spans="1:256" s="131" customFormat="1" ht="30.75" customHeight="1">
      <c r="A65" s="288" t="s">
        <v>335</v>
      </c>
      <c r="B65" s="289"/>
      <c r="C65" s="153" t="s">
        <v>140</v>
      </c>
      <c r="D65" s="154">
        <v>0.6</v>
      </c>
      <c r="E65" s="154">
        <v>2.1</v>
      </c>
      <c r="F65" s="154">
        <v>2</v>
      </c>
      <c r="G65" s="154"/>
      <c r="H65" s="154"/>
      <c r="I65" s="154">
        <f t="shared" si="2"/>
        <v>2.52</v>
      </c>
      <c r="J65" s="152"/>
    </row>
    <row r="66" spans="1:256" s="131" customFormat="1" ht="30.75" customHeight="1">
      <c r="A66" s="288" t="s">
        <v>336</v>
      </c>
      <c r="B66" s="289"/>
      <c r="C66" s="153" t="s">
        <v>140</v>
      </c>
      <c r="D66" s="154">
        <v>1.2</v>
      </c>
      <c r="E66" s="154">
        <v>1</v>
      </c>
      <c r="F66" s="154">
        <v>5</v>
      </c>
      <c r="G66" s="154"/>
      <c r="H66" s="154"/>
      <c r="I66" s="154">
        <f t="shared" si="2"/>
        <v>6</v>
      </c>
      <c r="J66" s="152"/>
    </row>
    <row r="67" spans="1:256" s="131" customFormat="1" ht="15.6">
      <c r="A67" s="276" t="s">
        <v>2</v>
      </c>
      <c r="B67" s="277"/>
      <c r="C67" s="277"/>
      <c r="D67" s="277"/>
      <c r="E67" s="277"/>
      <c r="F67" s="277"/>
      <c r="G67" s="277"/>
      <c r="H67" s="278"/>
      <c r="I67" s="155">
        <f>SUM(I64:I66)</f>
        <v>18.600000000000001</v>
      </c>
      <c r="J67" s="156"/>
    </row>
    <row r="68" spans="1:256" s="131" customFormat="1" ht="15.6">
      <c r="A68" s="133"/>
      <c r="J68" s="134"/>
    </row>
    <row r="69" spans="1:256" s="143" customFormat="1" ht="15.6" customHeight="1">
      <c r="A69" s="140" t="s">
        <v>129</v>
      </c>
      <c r="B69" s="141"/>
      <c r="C69" s="142"/>
      <c r="D69" s="270" t="s">
        <v>167</v>
      </c>
      <c r="E69" s="271"/>
      <c r="F69" s="271"/>
      <c r="G69" s="271"/>
      <c r="H69" s="271"/>
      <c r="I69" s="271"/>
      <c r="J69" s="272"/>
    </row>
    <row r="70" spans="1:256" s="143" customFormat="1" ht="15.6">
      <c r="A70" s="140" t="s">
        <v>131</v>
      </c>
      <c r="B70" s="144"/>
      <c r="C70" s="145"/>
      <c r="D70" s="273"/>
      <c r="E70" s="274"/>
      <c r="F70" s="274"/>
      <c r="G70" s="274"/>
      <c r="H70" s="274"/>
      <c r="I70" s="274"/>
      <c r="J70" s="275"/>
    </row>
    <row r="71" spans="1:256" s="131" customFormat="1" ht="15.6">
      <c r="A71" s="146"/>
      <c r="B71" s="147"/>
      <c r="C71" s="148"/>
      <c r="D71" s="149" t="s">
        <v>20</v>
      </c>
      <c r="E71" s="150"/>
      <c r="F71" s="150" t="s">
        <v>132</v>
      </c>
      <c r="G71" s="148"/>
      <c r="H71" s="148"/>
      <c r="I71" s="151" t="s">
        <v>20</v>
      </c>
      <c r="J71" s="152"/>
    </row>
    <row r="72" spans="1:256" s="131" customFormat="1" ht="30.75" customHeight="1">
      <c r="A72" s="288" t="s">
        <v>143</v>
      </c>
      <c r="B72" s="289"/>
      <c r="C72" s="153" t="s">
        <v>144</v>
      </c>
      <c r="D72" s="154">
        <v>12</v>
      </c>
      <c r="E72" s="154"/>
      <c r="F72" s="154">
        <v>1</v>
      </c>
      <c r="G72" s="154"/>
      <c r="H72" s="154"/>
      <c r="I72" s="154">
        <f>F72*D72</f>
        <v>12</v>
      </c>
      <c r="J72" s="152"/>
    </row>
    <row r="73" spans="1:256" s="131" customFormat="1" ht="15.6">
      <c r="A73" s="276" t="s">
        <v>2</v>
      </c>
      <c r="B73" s="277"/>
      <c r="C73" s="277"/>
      <c r="D73" s="277"/>
      <c r="E73" s="277"/>
      <c r="F73" s="277"/>
      <c r="G73" s="277"/>
      <c r="H73" s="278"/>
      <c r="I73" s="155">
        <f>SUM(I72:I72)</f>
        <v>12</v>
      </c>
      <c r="J73" s="156"/>
    </row>
    <row r="74" spans="1:256" s="189" customFormat="1" ht="18">
      <c r="A74" s="140" t="s">
        <v>129</v>
      </c>
      <c r="B74" s="141"/>
      <c r="C74" s="142"/>
      <c r="D74" s="270" t="s">
        <v>174</v>
      </c>
      <c r="E74" s="271"/>
      <c r="F74" s="271"/>
      <c r="G74" s="271"/>
      <c r="H74" s="271"/>
      <c r="I74" s="271"/>
      <c r="J74" s="272"/>
      <c r="K74" s="187"/>
      <c r="L74" s="187"/>
      <c r="M74" s="187"/>
      <c r="N74" s="187"/>
      <c r="O74" s="188"/>
      <c r="P74" s="187"/>
      <c r="Q74" s="187"/>
      <c r="R74" s="187"/>
      <c r="S74" s="187"/>
      <c r="T74" s="187"/>
      <c r="U74" s="187"/>
      <c r="V74" s="188"/>
      <c r="W74" s="187"/>
      <c r="X74" s="187"/>
      <c r="Y74" s="187"/>
      <c r="Z74" s="187"/>
      <c r="AA74" s="187"/>
      <c r="AB74" s="187"/>
      <c r="AC74" s="188"/>
      <c r="AD74" s="187"/>
      <c r="AE74" s="187"/>
      <c r="AF74" s="187"/>
      <c r="AG74" s="187"/>
      <c r="AH74" s="187"/>
      <c r="AI74" s="187"/>
      <c r="AJ74" s="188"/>
      <c r="AK74" s="187"/>
      <c r="AL74" s="187"/>
      <c r="AM74" s="187"/>
      <c r="AN74" s="187"/>
      <c r="AO74" s="187"/>
      <c r="AP74" s="187"/>
      <c r="AQ74" s="188"/>
      <c r="AR74" s="187"/>
      <c r="AS74" s="187"/>
      <c r="AT74" s="187"/>
      <c r="AU74" s="187"/>
      <c r="AV74" s="187"/>
      <c r="AW74" s="187"/>
      <c r="AX74" s="188"/>
      <c r="AY74" s="187"/>
      <c r="AZ74" s="187"/>
      <c r="BA74" s="187"/>
      <c r="BB74" s="187"/>
      <c r="BC74" s="187"/>
      <c r="BD74" s="187"/>
      <c r="BE74" s="188"/>
      <c r="BF74" s="187"/>
      <c r="BG74" s="187"/>
      <c r="BH74" s="187"/>
      <c r="BI74" s="187"/>
      <c r="BJ74" s="187"/>
      <c r="BK74" s="187"/>
      <c r="BL74" s="188"/>
      <c r="BM74" s="187"/>
      <c r="BN74" s="187"/>
      <c r="BO74" s="187"/>
      <c r="BP74" s="187"/>
      <c r="BQ74" s="187"/>
      <c r="BR74" s="187"/>
      <c r="BS74" s="188"/>
      <c r="BT74" s="187"/>
      <c r="BU74" s="187"/>
      <c r="BV74" s="187"/>
      <c r="BW74" s="187"/>
      <c r="BX74" s="187"/>
      <c r="BY74" s="187"/>
      <c r="BZ74" s="188"/>
      <c r="CA74" s="187"/>
      <c r="CB74" s="187"/>
      <c r="CC74" s="187"/>
      <c r="CD74" s="187"/>
      <c r="CE74" s="187"/>
      <c r="CF74" s="187"/>
      <c r="CG74" s="188"/>
      <c r="CH74" s="187"/>
      <c r="CI74" s="187"/>
      <c r="CJ74" s="187"/>
      <c r="CK74" s="187"/>
      <c r="CL74" s="187"/>
      <c r="CM74" s="187"/>
      <c r="CN74" s="188"/>
      <c r="CO74" s="187"/>
      <c r="CP74" s="187"/>
      <c r="CQ74" s="187"/>
      <c r="CR74" s="187"/>
      <c r="CS74" s="187"/>
      <c r="CT74" s="187"/>
      <c r="CU74" s="188"/>
      <c r="CV74" s="187"/>
      <c r="CW74" s="187"/>
      <c r="CX74" s="187"/>
      <c r="CY74" s="187"/>
      <c r="CZ74" s="187"/>
      <c r="DA74" s="187"/>
      <c r="DB74" s="188"/>
      <c r="DC74" s="187"/>
      <c r="DD74" s="187"/>
      <c r="DE74" s="187"/>
      <c r="DF74" s="187"/>
      <c r="DG74" s="187"/>
      <c r="DH74" s="187"/>
      <c r="DI74" s="188"/>
      <c r="DJ74" s="187"/>
      <c r="DK74" s="187"/>
      <c r="DL74" s="187"/>
      <c r="DM74" s="187"/>
      <c r="DN74" s="187"/>
      <c r="DO74" s="187"/>
      <c r="DP74" s="188"/>
      <c r="DQ74" s="187"/>
      <c r="DR74" s="187"/>
      <c r="DS74" s="187"/>
      <c r="DT74" s="187"/>
      <c r="DU74" s="187"/>
      <c r="DV74" s="187"/>
      <c r="DW74" s="188"/>
      <c r="DX74" s="187"/>
      <c r="DY74" s="187"/>
      <c r="DZ74" s="187"/>
      <c r="EA74" s="187"/>
      <c r="EB74" s="187"/>
      <c r="EC74" s="187"/>
      <c r="ED74" s="188"/>
      <c r="EE74" s="187"/>
      <c r="EF74" s="187"/>
      <c r="EG74" s="187"/>
      <c r="EH74" s="187"/>
      <c r="EI74" s="187"/>
      <c r="EJ74" s="187"/>
      <c r="EK74" s="188"/>
      <c r="EL74" s="187"/>
      <c r="EM74" s="187"/>
      <c r="EN74" s="187"/>
      <c r="EO74" s="187"/>
      <c r="EP74" s="187"/>
      <c r="EQ74" s="187"/>
      <c r="ER74" s="188"/>
      <c r="ES74" s="187"/>
      <c r="ET74" s="187"/>
      <c r="EU74" s="187"/>
      <c r="EV74" s="187"/>
      <c r="EW74" s="187"/>
      <c r="EX74" s="187"/>
      <c r="EY74" s="188"/>
      <c r="EZ74" s="187"/>
      <c r="FA74" s="187"/>
      <c r="FB74" s="187"/>
      <c r="FC74" s="187"/>
      <c r="FD74" s="187"/>
      <c r="FE74" s="187"/>
      <c r="FF74" s="188"/>
      <c r="FG74" s="187"/>
      <c r="FH74" s="187"/>
      <c r="FI74" s="187"/>
      <c r="FJ74" s="187"/>
      <c r="FK74" s="187"/>
      <c r="FL74" s="187"/>
      <c r="FM74" s="188"/>
      <c r="FN74" s="187"/>
      <c r="FO74" s="187"/>
      <c r="FP74" s="187"/>
      <c r="FQ74" s="187"/>
      <c r="FR74" s="187"/>
      <c r="FS74" s="187"/>
      <c r="FT74" s="188"/>
      <c r="FU74" s="187"/>
      <c r="FV74" s="187"/>
      <c r="FW74" s="187"/>
      <c r="FX74" s="187"/>
      <c r="FY74" s="187"/>
      <c r="FZ74" s="187"/>
      <c r="GA74" s="188"/>
      <c r="GB74" s="187"/>
      <c r="GC74" s="187"/>
      <c r="GD74" s="187"/>
      <c r="GE74" s="187"/>
      <c r="GF74" s="187"/>
      <c r="GG74" s="187"/>
      <c r="GH74" s="188"/>
      <c r="GI74" s="187"/>
      <c r="GJ74" s="187"/>
      <c r="GK74" s="187"/>
      <c r="GL74" s="187"/>
      <c r="GM74" s="187"/>
      <c r="GN74" s="187"/>
      <c r="GO74" s="188"/>
      <c r="GP74" s="187"/>
      <c r="GQ74" s="187"/>
      <c r="GR74" s="187"/>
      <c r="GS74" s="187"/>
      <c r="GT74" s="187"/>
      <c r="GU74" s="187"/>
      <c r="GV74" s="188"/>
      <c r="GW74" s="187"/>
      <c r="GX74" s="187"/>
      <c r="GY74" s="187"/>
      <c r="GZ74" s="187"/>
      <c r="HA74" s="187"/>
      <c r="HB74" s="187"/>
      <c r="HC74" s="188"/>
      <c r="HD74" s="187"/>
      <c r="HE74" s="187"/>
      <c r="HF74" s="187"/>
      <c r="HG74" s="187"/>
      <c r="HH74" s="187"/>
      <c r="HI74" s="187"/>
      <c r="HJ74" s="188"/>
      <c r="HK74" s="187"/>
      <c r="HL74" s="187"/>
      <c r="HM74" s="187"/>
      <c r="HN74" s="187"/>
      <c r="HO74" s="187"/>
      <c r="HP74" s="187"/>
      <c r="HQ74" s="188"/>
      <c r="HR74" s="187"/>
      <c r="HS74" s="187"/>
      <c r="HT74" s="187"/>
      <c r="HU74" s="187"/>
      <c r="HV74" s="187"/>
      <c r="HW74" s="187"/>
      <c r="HX74" s="188"/>
      <c r="HY74" s="187"/>
      <c r="HZ74" s="187"/>
      <c r="IA74" s="187"/>
      <c r="IB74" s="187"/>
      <c r="IC74" s="187"/>
      <c r="ID74" s="187"/>
      <c r="IE74" s="188"/>
      <c r="IF74" s="187"/>
      <c r="IG74" s="187"/>
      <c r="IH74" s="187"/>
      <c r="II74" s="187"/>
      <c r="IJ74" s="187"/>
      <c r="IK74" s="187"/>
      <c r="IL74" s="188"/>
      <c r="IM74" s="187"/>
      <c r="IN74" s="187"/>
      <c r="IO74" s="187"/>
      <c r="IP74" s="187"/>
      <c r="IQ74" s="187"/>
      <c r="IR74" s="187"/>
      <c r="IS74" s="188"/>
      <c r="IT74" s="187"/>
      <c r="IU74" s="187"/>
      <c r="IV74" s="187"/>
    </row>
    <row r="75" spans="1:256" s="189" customFormat="1" ht="67.8" customHeight="1">
      <c r="A75" s="140" t="s">
        <v>131</v>
      </c>
      <c r="B75" s="144"/>
      <c r="C75" s="145"/>
      <c r="D75" s="273"/>
      <c r="E75" s="274"/>
      <c r="F75" s="274"/>
      <c r="G75" s="274"/>
      <c r="H75" s="274"/>
      <c r="I75" s="274"/>
      <c r="J75" s="275"/>
      <c r="K75" s="187"/>
      <c r="L75" s="187"/>
      <c r="M75" s="187"/>
      <c r="N75" s="187"/>
      <c r="O75" s="188"/>
      <c r="P75" s="187"/>
      <c r="Q75" s="187"/>
      <c r="R75" s="187"/>
      <c r="S75" s="187"/>
      <c r="T75" s="187"/>
      <c r="U75" s="187"/>
      <c r="V75" s="188"/>
      <c r="W75" s="187"/>
      <c r="X75" s="187"/>
      <c r="Y75" s="187"/>
      <c r="Z75" s="187"/>
      <c r="AA75" s="187"/>
      <c r="AB75" s="187"/>
      <c r="AC75" s="188"/>
      <c r="AD75" s="187"/>
      <c r="AE75" s="187"/>
      <c r="AF75" s="187"/>
      <c r="AG75" s="187"/>
      <c r="AH75" s="187"/>
      <c r="AI75" s="187"/>
      <c r="AJ75" s="188"/>
      <c r="AK75" s="187"/>
      <c r="AL75" s="187"/>
      <c r="AM75" s="187"/>
      <c r="AN75" s="187"/>
      <c r="AO75" s="187"/>
      <c r="AP75" s="187"/>
      <c r="AQ75" s="188"/>
      <c r="AR75" s="187"/>
      <c r="AS75" s="187"/>
      <c r="AT75" s="187"/>
      <c r="AU75" s="187"/>
      <c r="AV75" s="187"/>
      <c r="AW75" s="187"/>
      <c r="AX75" s="188"/>
      <c r="AY75" s="187"/>
      <c r="AZ75" s="187"/>
      <c r="BA75" s="187"/>
      <c r="BB75" s="187"/>
      <c r="BC75" s="187"/>
      <c r="BD75" s="187"/>
      <c r="BE75" s="188"/>
      <c r="BF75" s="187"/>
      <c r="BG75" s="187"/>
      <c r="BH75" s="187"/>
      <c r="BI75" s="187"/>
      <c r="BJ75" s="187"/>
      <c r="BK75" s="187"/>
      <c r="BL75" s="188"/>
      <c r="BM75" s="187"/>
      <c r="BN75" s="187"/>
      <c r="BO75" s="187"/>
      <c r="BP75" s="187"/>
      <c r="BQ75" s="187"/>
      <c r="BR75" s="187"/>
      <c r="BS75" s="188"/>
      <c r="BT75" s="187"/>
      <c r="BU75" s="187"/>
      <c r="BV75" s="187"/>
      <c r="BW75" s="187"/>
      <c r="BX75" s="187"/>
      <c r="BY75" s="187"/>
      <c r="BZ75" s="188"/>
      <c r="CA75" s="187"/>
      <c r="CB75" s="187"/>
      <c r="CC75" s="187"/>
      <c r="CD75" s="187"/>
      <c r="CE75" s="187"/>
      <c r="CF75" s="187"/>
      <c r="CG75" s="188"/>
      <c r="CH75" s="187"/>
      <c r="CI75" s="187"/>
      <c r="CJ75" s="187"/>
      <c r="CK75" s="187"/>
      <c r="CL75" s="187"/>
      <c r="CM75" s="187"/>
      <c r="CN75" s="188"/>
      <c r="CO75" s="187"/>
      <c r="CP75" s="187"/>
      <c r="CQ75" s="187"/>
      <c r="CR75" s="187"/>
      <c r="CS75" s="187"/>
      <c r="CT75" s="187"/>
      <c r="CU75" s="188"/>
      <c r="CV75" s="187"/>
      <c r="CW75" s="187"/>
      <c r="CX75" s="187"/>
      <c r="CY75" s="187"/>
      <c r="CZ75" s="187"/>
      <c r="DA75" s="187"/>
      <c r="DB75" s="188"/>
      <c r="DC75" s="187"/>
      <c r="DD75" s="187"/>
      <c r="DE75" s="187"/>
      <c r="DF75" s="187"/>
      <c r="DG75" s="187"/>
      <c r="DH75" s="187"/>
      <c r="DI75" s="188"/>
      <c r="DJ75" s="187"/>
      <c r="DK75" s="187"/>
      <c r="DL75" s="187"/>
      <c r="DM75" s="187"/>
      <c r="DN75" s="187"/>
      <c r="DO75" s="187"/>
      <c r="DP75" s="188"/>
      <c r="DQ75" s="187"/>
      <c r="DR75" s="187"/>
      <c r="DS75" s="187"/>
      <c r="DT75" s="187"/>
      <c r="DU75" s="187"/>
      <c r="DV75" s="187"/>
      <c r="DW75" s="188"/>
      <c r="DX75" s="187"/>
      <c r="DY75" s="187"/>
      <c r="DZ75" s="187"/>
      <c r="EA75" s="187"/>
      <c r="EB75" s="187"/>
      <c r="EC75" s="187"/>
      <c r="ED75" s="188"/>
      <c r="EE75" s="187"/>
      <c r="EF75" s="187"/>
      <c r="EG75" s="187"/>
      <c r="EH75" s="187"/>
      <c r="EI75" s="187"/>
      <c r="EJ75" s="187"/>
      <c r="EK75" s="188"/>
      <c r="EL75" s="187"/>
      <c r="EM75" s="187"/>
      <c r="EN75" s="187"/>
      <c r="EO75" s="187"/>
      <c r="EP75" s="187"/>
      <c r="EQ75" s="187"/>
      <c r="ER75" s="188"/>
      <c r="ES75" s="187"/>
      <c r="ET75" s="187"/>
      <c r="EU75" s="187"/>
      <c r="EV75" s="187"/>
      <c r="EW75" s="187"/>
      <c r="EX75" s="187"/>
      <c r="EY75" s="188"/>
      <c r="EZ75" s="187"/>
      <c r="FA75" s="187"/>
      <c r="FB75" s="187"/>
      <c r="FC75" s="187"/>
      <c r="FD75" s="187"/>
      <c r="FE75" s="187"/>
      <c r="FF75" s="188"/>
      <c r="FG75" s="187"/>
      <c r="FH75" s="187"/>
      <c r="FI75" s="187"/>
      <c r="FJ75" s="187"/>
      <c r="FK75" s="187"/>
      <c r="FL75" s="187"/>
      <c r="FM75" s="188"/>
      <c r="FN75" s="187"/>
      <c r="FO75" s="187"/>
      <c r="FP75" s="187"/>
      <c r="FQ75" s="187"/>
      <c r="FR75" s="187"/>
      <c r="FS75" s="187"/>
      <c r="FT75" s="188"/>
      <c r="FU75" s="187"/>
      <c r="FV75" s="187"/>
      <c r="FW75" s="187"/>
      <c r="FX75" s="187"/>
      <c r="FY75" s="187"/>
      <c r="FZ75" s="187"/>
      <c r="GA75" s="188"/>
      <c r="GB75" s="187"/>
      <c r="GC75" s="187"/>
      <c r="GD75" s="187"/>
      <c r="GE75" s="187"/>
      <c r="GF75" s="187"/>
      <c r="GG75" s="187"/>
      <c r="GH75" s="188"/>
      <c r="GI75" s="187"/>
      <c r="GJ75" s="187"/>
      <c r="GK75" s="187"/>
      <c r="GL75" s="187"/>
      <c r="GM75" s="187"/>
      <c r="GN75" s="187"/>
      <c r="GO75" s="188"/>
      <c r="GP75" s="187"/>
      <c r="GQ75" s="187"/>
      <c r="GR75" s="187"/>
      <c r="GS75" s="187"/>
      <c r="GT75" s="187"/>
      <c r="GU75" s="187"/>
      <c r="GV75" s="188"/>
      <c r="GW75" s="187"/>
      <c r="GX75" s="187"/>
      <c r="GY75" s="187"/>
      <c r="GZ75" s="187"/>
      <c r="HA75" s="187"/>
      <c r="HB75" s="187"/>
      <c r="HC75" s="188"/>
      <c r="HD75" s="187"/>
      <c r="HE75" s="187"/>
      <c r="HF75" s="187"/>
      <c r="HG75" s="187"/>
      <c r="HH75" s="187"/>
      <c r="HI75" s="187"/>
      <c r="HJ75" s="188"/>
      <c r="HK75" s="187"/>
      <c r="HL75" s="187"/>
      <c r="HM75" s="187"/>
      <c r="HN75" s="187"/>
      <c r="HO75" s="187"/>
      <c r="HP75" s="187"/>
      <c r="HQ75" s="188"/>
      <c r="HR75" s="187"/>
      <c r="HS75" s="187"/>
      <c r="HT75" s="187"/>
      <c r="HU75" s="187"/>
      <c r="HV75" s="187"/>
      <c r="HW75" s="187"/>
      <c r="HX75" s="188"/>
      <c r="HY75" s="187"/>
      <c r="HZ75" s="187"/>
      <c r="IA75" s="187"/>
      <c r="IB75" s="187"/>
      <c r="IC75" s="187"/>
      <c r="ID75" s="187"/>
      <c r="IE75" s="188"/>
      <c r="IF75" s="187"/>
      <c r="IG75" s="187"/>
      <c r="IH75" s="187"/>
      <c r="II75" s="187"/>
      <c r="IJ75" s="187"/>
      <c r="IK75" s="187"/>
      <c r="IL75" s="188"/>
      <c r="IM75" s="187"/>
      <c r="IN75" s="187"/>
      <c r="IO75" s="187"/>
      <c r="IP75" s="187"/>
      <c r="IQ75" s="187"/>
      <c r="IR75" s="187"/>
      <c r="IS75" s="188"/>
      <c r="IT75" s="187"/>
      <c r="IU75" s="187"/>
      <c r="IV75" s="187"/>
    </row>
    <row r="76" spans="1:256" s="189" customFormat="1" ht="31.8">
      <c r="A76" s="146"/>
      <c r="B76" s="147"/>
      <c r="C76" s="148"/>
      <c r="D76" s="149" t="s">
        <v>147</v>
      </c>
      <c r="E76" s="150" t="s">
        <v>137</v>
      </c>
      <c r="F76" s="148" t="s">
        <v>148</v>
      </c>
      <c r="G76" s="157" t="s">
        <v>149</v>
      </c>
      <c r="H76" s="148" t="s">
        <v>150</v>
      </c>
      <c r="I76" s="151" t="s">
        <v>138</v>
      </c>
      <c r="J76" s="152"/>
      <c r="K76" s="187"/>
      <c r="L76" s="187"/>
      <c r="M76" s="187"/>
      <c r="N76" s="187"/>
      <c r="O76" s="188"/>
      <c r="P76" s="187"/>
      <c r="Q76" s="187"/>
      <c r="R76" s="187"/>
      <c r="S76" s="187"/>
      <c r="T76" s="187"/>
      <c r="U76" s="187"/>
      <c r="V76" s="188"/>
      <c r="W76" s="187"/>
      <c r="X76" s="187"/>
      <c r="Y76" s="187"/>
      <c r="Z76" s="187"/>
      <c r="AA76" s="187"/>
      <c r="AB76" s="187"/>
      <c r="AC76" s="188"/>
      <c r="AD76" s="187"/>
      <c r="AE76" s="187"/>
      <c r="AF76" s="187"/>
      <c r="AG76" s="187"/>
      <c r="AH76" s="187"/>
      <c r="AI76" s="187"/>
      <c r="AJ76" s="188"/>
      <c r="AK76" s="187"/>
      <c r="AL76" s="187"/>
      <c r="AM76" s="187"/>
      <c r="AN76" s="187"/>
      <c r="AO76" s="187"/>
      <c r="AP76" s="187"/>
      <c r="AQ76" s="188"/>
      <c r="AR76" s="187"/>
      <c r="AS76" s="187"/>
      <c r="AT76" s="187"/>
      <c r="AU76" s="187"/>
      <c r="AV76" s="187"/>
      <c r="AW76" s="187"/>
      <c r="AX76" s="188"/>
      <c r="AY76" s="187"/>
      <c r="AZ76" s="187"/>
      <c r="BA76" s="187"/>
      <c r="BB76" s="187"/>
      <c r="BC76" s="187"/>
      <c r="BD76" s="187"/>
      <c r="BE76" s="188"/>
      <c r="BF76" s="187"/>
      <c r="BG76" s="187"/>
      <c r="BH76" s="187"/>
      <c r="BI76" s="187"/>
      <c r="BJ76" s="187"/>
      <c r="BK76" s="187"/>
      <c r="BL76" s="188"/>
      <c r="BM76" s="187"/>
      <c r="BN76" s="187"/>
      <c r="BO76" s="187"/>
      <c r="BP76" s="187"/>
      <c r="BQ76" s="187"/>
      <c r="BR76" s="187"/>
      <c r="BS76" s="188"/>
      <c r="BT76" s="187"/>
      <c r="BU76" s="187"/>
      <c r="BV76" s="187"/>
      <c r="BW76" s="187"/>
      <c r="BX76" s="187"/>
      <c r="BY76" s="187"/>
      <c r="BZ76" s="188"/>
      <c r="CA76" s="187"/>
      <c r="CB76" s="187"/>
      <c r="CC76" s="187"/>
      <c r="CD76" s="187"/>
      <c r="CE76" s="187"/>
      <c r="CF76" s="187"/>
      <c r="CG76" s="188"/>
      <c r="CH76" s="187"/>
      <c r="CI76" s="187"/>
      <c r="CJ76" s="187"/>
      <c r="CK76" s="187"/>
      <c r="CL76" s="187"/>
      <c r="CM76" s="187"/>
      <c r="CN76" s="188"/>
      <c r="CO76" s="187"/>
      <c r="CP76" s="187"/>
      <c r="CQ76" s="187"/>
      <c r="CR76" s="187"/>
      <c r="CS76" s="187"/>
      <c r="CT76" s="187"/>
      <c r="CU76" s="188"/>
      <c r="CV76" s="187"/>
      <c r="CW76" s="187"/>
      <c r="CX76" s="187"/>
      <c r="CY76" s="187"/>
      <c r="CZ76" s="187"/>
      <c r="DA76" s="187"/>
      <c r="DB76" s="188"/>
      <c r="DC76" s="187"/>
      <c r="DD76" s="187"/>
      <c r="DE76" s="187"/>
      <c r="DF76" s="187"/>
      <c r="DG76" s="187"/>
      <c r="DH76" s="187"/>
      <c r="DI76" s="188"/>
      <c r="DJ76" s="187"/>
      <c r="DK76" s="187"/>
      <c r="DL76" s="187"/>
      <c r="DM76" s="187"/>
      <c r="DN76" s="187"/>
      <c r="DO76" s="187"/>
      <c r="DP76" s="188"/>
      <c r="DQ76" s="187"/>
      <c r="DR76" s="187"/>
      <c r="DS76" s="187"/>
      <c r="DT76" s="187"/>
      <c r="DU76" s="187"/>
      <c r="DV76" s="187"/>
      <c r="DW76" s="188"/>
      <c r="DX76" s="187"/>
      <c r="DY76" s="187"/>
      <c r="DZ76" s="187"/>
      <c r="EA76" s="187"/>
      <c r="EB76" s="187"/>
      <c r="EC76" s="187"/>
      <c r="ED76" s="188"/>
      <c r="EE76" s="187"/>
      <c r="EF76" s="187"/>
      <c r="EG76" s="187"/>
      <c r="EH76" s="187"/>
      <c r="EI76" s="187"/>
      <c r="EJ76" s="187"/>
      <c r="EK76" s="188"/>
      <c r="EL76" s="187"/>
      <c r="EM76" s="187"/>
      <c r="EN76" s="187"/>
      <c r="EO76" s="187"/>
      <c r="EP76" s="187"/>
      <c r="EQ76" s="187"/>
      <c r="ER76" s="188"/>
      <c r="ES76" s="187"/>
      <c r="ET76" s="187"/>
      <c r="EU76" s="187"/>
      <c r="EV76" s="187"/>
      <c r="EW76" s="187"/>
      <c r="EX76" s="187"/>
      <c r="EY76" s="188"/>
      <c r="EZ76" s="187"/>
      <c r="FA76" s="187"/>
      <c r="FB76" s="187"/>
      <c r="FC76" s="187"/>
      <c r="FD76" s="187"/>
      <c r="FE76" s="187"/>
      <c r="FF76" s="188"/>
      <c r="FG76" s="187"/>
      <c r="FH76" s="187"/>
      <c r="FI76" s="187"/>
      <c r="FJ76" s="187"/>
      <c r="FK76" s="187"/>
      <c r="FL76" s="187"/>
      <c r="FM76" s="188"/>
      <c r="FN76" s="187"/>
      <c r="FO76" s="187"/>
      <c r="FP76" s="187"/>
      <c r="FQ76" s="187"/>
      <c r="FR76" s="187"/>
      <c r="FS76" s="187"/>
      <c r="FT76" s="188"/>
      <c r="FU76" s="187"/>
      <c r="FV76" s="187"/>
      <c r="FW76" s="187"/>
      <c r="FX76" s="187"/>
      <c r="FY76" s="187"/>
      <c r="FZ76" s="187"/>
      <c r="GA76" s="188"/>
      <c r="GB76" s="187"/>
      <c r="GC76" s="187"/>
      <c r="GD76" s="187"/>
      <c r="GE76" s="187"/>
      <c r="GF76" s="187"/>
      <c r="GG76" s="187"/>
      <c r="GH76" s="188"/>
      <c r="GI76" s="187"/>
      <c r="GJ76" s="187"/>
      <c r="GK76" s="187"/>
      <c r="GL76" s="187"/>
      <c r="GM76" s="187"/>
      <c r="GN76" s="187"/>
      <c r="GO76" s="188"/>
      <c r="GP76" s="187"/>
      <c r="GQ76" s="187"/>
      <c r="GR76" s="187"/>
      <c r="GS76" s="187"/>
      <c r="GT76" s="187"/>
      <c r="GU76" s="187"/>
      <c r="GV76" s="188"/>
      <c r="GW76" s="187"/>
      <c r="GX76" s="187"/>
      <c r="GY76" s="187"/>
      <c r="GZ76" s="187"/>
      <c r="HA76" s="187"/>
      <c r="HB76" s="187"/>
      <c r="HC76" s="188"/>
      <c r="HD76" s="187"/>
      <c r="HE76" s="187"/>
      <c r="HF76" s="187"/>
      <c r="HG76" s="187"/>
      <c r="HH76" s="187"/>
      <c r="HI76" s="187"/>
      <c r="HJ76" s="188"/>
      <c r="HK76" s="187"/>
      <c r="HL76" s="187"/>
      <c r="HM76" s="187"/>
      <c r="HN76" s="187"/>
      <c r="HO76" s="187"/>
      <c r="HP76" s="187"/>
      <c r="HQ76" s="188"/>
      <c r="HR76" s="187"/>
      <c r="HS76" s="187"/>
      <c r="HT76" s="187"/>
      <c r="HU76" s="187"/>
      <c r="HV76" s="187"/>
      <c r="HW76" s="187"/>
      <c r="HX76" s="188"/>
      <c r="HY76" s="187"/>
      <c r="HZ76" s="187"/>
      <c r="IA76" s="187"/>
      <c r="IB76" s="187"/>
      <c r="IC76" s="187"/>
      <c r="ID76" s="187"/>
      <c r="IE76" s="188"/>
      <c r="IF76" s="187"/>
      <c r="IG76" s="187"/>
      <c r="IH76" s="187"/>
      <c r="II76" s="187"/>
      <c r="IJ76" s="187"/>
      <c r="IK76" s="187"/>
      <c r="IL76" s="188"/>
      <c r="IM76" s="187"/>
      <c r="IN76" s="187"/>
      <c r="IO76" s="187"/>
      <c r="IP76" s="187"/>
      <c r="IQ76" s="187"/>
      <c r="IR76" s="187"/>
      <c r="IS76" s="188"/>
      <c r="IT76" s="187"/>
      <c r="IU76" s="187"/>
      <c r="IV76" s="187"/>
    </row>
    <row r="77" spans="1:256" s="189" customFormat="1" ht="18">
      <c r="A77" s="266" t="s">
        <v>236</v>
      </c>
      <c r="B77" s="267"/>
      <c r="C77" s="158" t="s">
        <v>237</v>
      </c>
      <c r="D77" s="154">
        <f>1.92 + 1.72+1.92+1.72</f>
        <v>7.2799999999999994</v>
      </c>
      <c r="E77" s="154">
        <v>1.8</v>
      </c>
      <c r="F77" s="154">
        <f t="shared" ref="F77:F84" si="3">E77*D77</f>
        <v>13.103999999999999</v>
      </c>
      <c r="G77" s="154">
        <v>0</v>
      </c>
      <c r="H77" s="154">
        <v>1</v>
      </c>
      <c r="I77" s="154">
        <f t="shared" ref="I77:I84" si="4">(F77*H77)-G77</f>
        <v>13.103999999999999</v>
      </c>
      <c r="J77" s="152"/>
      <c r="K77" s="187"/>
      <c r="L77" s="187"/>
      <c r="M77" s="187"/>
      <c r="N77" s="187"/>
      <c r="O77" s="188"/>
      <c r="P77" s="187"/>
      <c r="Q77" s="187"/>
      <c r="R77" s="187"/>
      <c r="S77" s="187"/>
      <c r="T77" s="187"/>
      <c r="U77" s="187"/>
      <c r="V77" s="188"/>
      <c r="W77" s="187"/>
      <c r="X77" s="187"/>
      <c r="Y77" s="187"/>
      <c r="Z77" s="187"/>
      <c r="AA77" s="187"/>
      <c r="AB77" s="187"/>
      <c r="AC77" s="188"/>
      <c r="AD77" s="187"/>
      <c r="AE77" s="187"/>
      <c r="AF77" s="187"/>
      <c r="AG77" s="187"/>
      <c r="AH77" s="187"/>
      <c r="AI77" s="187"/>
      <c r="AJ77" s="188"/>
      <c r="AK77" s="187"/>
      <c r="AL77" s="187"/>
      <c r="AM77" s="187"/>
      <c r="AN77" s="187"/>
      <c r="AO77" s="187"/>
      <c r="AP77" s="187"/>
      <c r="AQ77" s="188"/>
      <c r="AR77" s="187"/>
      <c r="AS77" s="187"/>
      <c r="AT77" s="187"/>
      <c r="AU77" s="187"/>
      <c r="AV77" s="187"/>
      <c r="AW77" s="187"/>
      <c r="AX77" s="188"/>
      <c r="AY77" s="187"/>
      <c r="AZ77" s="187"/>
      <c r="BA77" s="187"/>
      <c r="BB77" s="187"/>
      <c r="BC77" s="187"/>
      <c r="BD77" s="187"/>
      <c r="BE77" s="188"/>
      <c r="BF77" s="187"/>
      <c r="BG77" s="187"/>
      <c r="BH77" s="187"/>
      <c r="BI77" s="187"/>
      <c r="BJ77" s="187"/>
      <c r="BK77" s="187"/>
      <c r="BL77" s="188"/>
      <c r="BM77" s="187"/>
      <c r="BN77" s="187"/>
      <c r="BO77" s="187"/>
      <c r="BP77" s="187"/>
      <c r="BQ77" s="187"/>
      <c r="BR77" s="187"/>
      <c r="BS77" s="188"/>
      <c r="BT77" s="187"/>
      <c r="BU77" s="187"/>
      <c r="BV77" s="187"/>
      <c r="BW77" s="187"/>
      <c r="BX77" s="187"/>
      <c r="BY77" s="187"/>
      <c r="BZ77" s="188"/>
      <c r="CA77" s="187"/>
      <c r="CB77" s="187"/>
      <c r="CC77" s="187"/>
      <c r="CD77" s="187"/>
      <c r="CE77" s="187"/>
      <c r="CF77" s="187"/>
      <c r="CG77" s="188"/>
      <c r="CH77" s="187"/>
      <c r="CI77" s="187"/>
      <c r="CJ77" s="187"/>
      <c r="CK77" s="187"/>
      <c r="CL77" s="187"/>
      <c r="CM77" s="187"/>
      <c r="CN77" s="188"/>
      <c r="CO77" s="187"/>
      <c r="CP77" s="187"/>
      <c r="CQ77" s="187"/>
      <c r="CR77" s="187"/>
      <c r="CS77" s="187"/>
      <c r="CT77" s="187"/>
      <c r="CU77" s="188"/>
      <c r="CV77" s="187"/>
      <c r="CW77" s="187"/>
      <c r="CX77" s="187"/>
      <c r="CY77" s="187"/>
      <c r="CZ77" s="187"/>
      <c r="DA77" s="187"/>
      <c r="DB77" s="188"/>
      <c r="DC77" s="187"/>
      <c r="DD77" s="187"/>
      <c r="DE77" s="187"/>
      <c r="DF77" s="187"/>
      <c r="DG77" s="187"/>
      <c r="DH77" s="187"/>
      <c r="DI77" s="188"/>
      <c r="DJ77" s="187"/>
      <c r="DK77" s="187"/>
      <c r="DL77" s="187"/>
      <c r="DM77" s="187"/>
      <c r="DN77" s="187"/>
      <c r="DO77" s="187"/>
      <c r="DP77" s="188"/>
      <c r="DQ77" s="187"/>
      <c r="DR77" s="187"/>
      <c r="DS77" s="187"/>
      <c r="DT77" s="187"/>
      <c r="DU77" s="187"/>
      <c r="DV77" s="187"/>
      <c r="DW77" s="188"/>
      <c r="DX77" s="187"/>
      <c r="DY77" s="187"/>
      <c r="DZ77" s="187"/>
      <c r="EA77" s="187"/>
      <c r="EB77" s="187"/>
      <c r="EC77" s="187"/>
      <c r="ED77" s="188"/>
      <c r="EE77" s="187"/>
      <c r="EF77" s="187"/>
      <c r="EG77" s="187"/>
      <c r="EH77" s="187"/>
      <c r="EI77" s="187"/>
      <c r="EJ77" s="187"/>
      <c r="EK77" s="188"/>
      <c r="EL77" s="187"/>
      <c r="EM77" s="187"/>
      <c r="EN77" s="187"/>
      <c r="EO77" s="187"/>
      <c r="EP77" s="187"/>
      <c r="EQ77" s="187"/>
      <c r="ER77" s="188"/>
      <c r="ES77" s="187"/>
      <c r="ET77" s="187"/>
      <c r="EU77" s="187"/>
      <c r="EV77" s="187"/>
      <c r="EW77" s="187"/>
      <c r="EX77" s="187"/>
      <c r="EY77" s="188"/>
      <c r="EZ77" s="187"/>
      <c r="FA77" s="187"/>
      <c r="FB77" s="187"/>
      <c r="FC77" s="187"/>
      <c r="FD77" s="187"/>
      <c r="FE77" s="187"/>
      <c r="FF77" s="188"/>
      <c r="FG77" s="187"/>
      <c r="FH77" s="187"/>
      <c r="FI77" s="187"/>
      <c r="FJ77" s="187"/>
      <c r="FK77" s="187"/>
      <c r="FL77" s="187"/>
      <c r="FM77" s="188"/>
      <c r="FN77" s="187"/>
      <c r="FO77" s="187"/>
      <c r="FP77" s="187"/>
      <c r="FQ77" s="187"/>
      <c r="FR77" s="187"/>
      <c r="FS77" s="187"/>
      <c r="FT77" s="188"/>
      <c r="FU77" s="187"/>
      <c r="FV77" s="187"/>
      <c r="FW77" s="187"/>
      <c r="FX77" s="187"/>
      <c r="FY77" s="187"/>
      <c r="FZ77" s="187"/>
      <c r="GA77" s="188"/>
      <c r="GB77" s="187"/>
      <c r="GC77" s="187"/>
      <c r="GD77" s="187"/>
      <c r="GE77" s="187"/>
      <c r="GF77" s="187"/>
      <c r="GG77" s="187"/>
      <c r="GH77" s="188"/>
      <c r="GI77" s="187"/>
      <c r="GJ77" s="187"/>
      <c r="GK77" s="187"/>
      <c r="GL77" s="187"/>
      <c r="GM77" s="187"/>
      <c r="GN77" s="187"/>
      <c r="GO77" s="188"/>
      <c r="GP77" s="187"/>
      <c r="GQ77" s="187"/>
      <c r="GR77" s="187"/>
      <c r="GS77" s="187"/>
      <c r="GT77" s="187"/>
      <c r="GU77" s="187"/>
      <c r="GV77" s="188"/>
      <c r="GW77" s="187"/>
      <c r="GX77" s="187"/>
      <c r="GY77" s="187"/>
      <c r="GZ77" s="187"/>
      <c r="HA77" s="187"/>
      <c r="HB77" s="187"/>
      <c r="HC77" s="188"/>
      <c r="HD77" s="187"/>
      <c r="HE77" s="187"/>
      <c r="HF77" s="187"/>
      <c r="HG77" s="187"/>
      <c r="HH77" s="187"/>
      <c r="HI77" s="187"/>
      <c r="HJ77" s="188"/>
      <c r="HK77" s="187"/>
      <c r="HL77" s="187"/>
      <c r="HM77" s="187"/>
      <c r="HN77" s="187"/>
      <c r="HO77" s="187"/>
      <c r="HP77" s="187"/>
      <c r="HQ77" s="188"/>
      <c r="HR77" s="187"/>
      <c r="HS77" s="187"/>
      <c r="HT77" s="187"/>
      <c r="HU77" s="187"/>
      <c r="HV77" s="187"/>
      <c r="HW77" s="187"/>
      <c r="HX77" s="188"/>
      <c r="HY77" s="187"/>
      <c r="HZ77" s="187"/>
      <c r="IA77" s="187"/>
      <c r="IB77" s="187"/>
      <c r="IC77" s="187"/>
      <c r="ID77" s="187"/>
      <c r="IE77" s="188"/>
      <c r="IF77" s="187"/>
      <c r="IG77" s="187"/>
      <c r="IH77" s="187"/>
      <c r="II77" s="187"/>
      <c r="IJ77" s="187"/>
      <c r="IK77" s="187"/>
      <c r="IL77" s="188"/>
      <c r="IM77" s="187"/>
      <c r="IN77" s="187"/>
      <c r="IO77" s="187"/>
      <c r="IP77" s="187"/>
      <c r="IQ77" s="187"/>
      <c r="IR77" s="187"/>
      <c r="IS77" s="188"/>
      <c r="IT77" s="187"/>
      <c r="IU77" s="187"/>
      <c r="IV77" s="187"/>
    </row>
    <row r="78" spans="1:256" s="189" customFormat="1" ht="18">
      <c r="A78" s="266" t="s">
        <v>235</v>
      </c>
      <c r="B78" s="267"/>
      <c r="C78" s="158" t="s">
        <v>233</v>
      </c>
      <c r="D78" s="154">
        <f>2.3+1.7+2.3+1.7</f>
        <v>8</v>
      </c>
      <c r="E78" s="154">
        <v>1.8</v>
      </c>
      <c r="F78" s="154">
        <f t="shared" si="3"/>
        <v>14.4</v>
      </c>
      <c r="G78" s="154">
        <v>0</v>
      </c>
      <c r="H78" s="154">
        <v>1</v>
      </c>
      <c r="I78" s="154">
        <f t="shared" si="4"/>
        <v>14.4</v>
      </c>
      <c r="J78" s="152"/>
      <c r="K78" s="187"/>
      <c r="L78" s="187"/>
      <c r="M78" s="187"/>
      <c r="N78" s="187"/>
      <c r="O78" s="188"/>
      <c r="P78" s="187"/>
      <c r="Q78" s="187"/>
      <c r="R78" s="187"/>
      <c r="S78" s="187"/>
      <c r="T78" s="187"/>
      <c r="U78" s="187"/>
      <c r="V78" s="188"/>
      <c r="W78" s="187"/>
      <c r="X78" s="187"/>
      <c r="Y78" s="187"/>
      <c r="Z78" s="187"/>
      <c r="AA78" s="187"/>
      <c r="AB78" s="187"/>
      <c r="AC78" s="188"/>
      <c r="AD78" s="187"/>
      <c r="AE78" s="187"/>
      <c r="AF78" s="187"/>
      <c r="AG78" s="187"/>
      <c r="AH78" s="187"/>
      <c r="AI78" s="187"/>
      <c r="AJ78" s="188"/>
      <c r="AK78" s="187"/>
      <c r="AL78" s="187"/>
      <c r="AM78" s="187"/>
      <c r="AN78" s="187"/>
      <c r="AO78" s="187"/>
      <c r="AP78" s="187"/>
      <c r="AQ78" s="188"/>
      <c r="AR78" s="187"/>
      <c r="AS78" s="187"/>
      <c r="AT78" s="187"/>
      <c r="AU78" s="187"/>
      <c r="AV78" s="187"/>
      <c r="AW78" s="187"/>
      <c r="AX78" s="188"/>
      <c r="AY78" s="187"/>
      <c r="AZ78" s="187"/>
      <c r="BA78" s="187"/>
      <c r="BB78" s="187"/>
      <c r="BC78" s="187"/>
      <c r="BD78" s="187"/>
      <c r="BE78" s="188"/>
      <c r="BF78" s="187"/>
      <c r="BG78" s="187"/>
      <c r="BH78" s="187"/>
      <c r="BI78" s="187"/>
      <c r="BJ78" s="187"/>
      <c r="BK78" s="187"/>
      <c r="BL78" s="188"/>
      <c r="BM78" s="187"/>
      <c r="BN78" s="187"/>
      <c r="BO78" s="187"/>
      <c r="BP78" s="187"/>
      <c r="BQ78" s="187"/>
      <c r="BR78" s="187"/>
      <c r="BS78" s="188"/>
      <c r="BT78" s="187"/>
      <c r="BU78" s="187"/>
      <c r="BV78" s="187"/>
      <c r="BW78" s="187"/>
      <c r="BX78" s="187"/>
      <c r="BY78" s="187"/>
      <c r="BZ78" s="188"/>
      <c r="CA78" s="187"/>
      <c r="CB78" s="187"/>
      <c r="CC78" s="187"/>
      <c r="CD78" s="187"/>
      <c r="CE78" s="187"/>
      <c r="CF78" s="187"/>
      <c r="CG78" s="188"/>
      <c r="CH78" s="187"/>
      <c r="CI78" s="187"/>
      <c r="CJ78" s="187"/>
      <c r="CK78" s="187"/>
      <c r="CL78" s="187"/>
      <c r="CM78" s="187"/>
      <c r="CN78" s="188"/>
      <c r="CO78" s="187"/>
      <c r="CP78" s="187"/>
      <c r="CQ78" s="187"/>
      <c r="CR78" s="187"/>
      <c r="CS78" s="187"/>
      <c r="CT78" s="187"/>
      <c r="CU78" s="188"/>
      <c r="CV78" s="187"/>
      <c r="CW78" s="187"/>
      <c r="CX78" s="187"/>
      <c r="CY78" s="187"/>
      <c r="CZ78" s="187"/>
      <c r="DA78" s="187"/>
      <c r="DB78" s="188"/>
      <c r="DC78" s="187"/>
      <c r="DD78" s="187"/>
      <c r="DE78" s="187"/>
      <c r="DF78" s="187"/>
      <c r="DG78" s="187"/>
      <c r="DH78" s="187"/>
      <c r="DI78" s="188"/>
      <c r="DJ78" s="187"/>
      <c r="DK78" s="187"/>
      <c r="DL78" s="187"/>
      <c r="DM78" s="187"/>
      <c r="DN78" s="187"/>
      <c r="DO78" s="187"/>
      <c r="DP78" s="188"/>
      <c r="DQ78" s="187"/>
      <c r="DR78" s="187"/>
      <c r="DS78" s="187"/>
      <c r="DT78" s="187"/>
      <c r="DU78" s="187"/>
      <c r="DV78" s="187"/>
      <c r="DW78" s="188"/>
      <c r="DX78" s="187"/>
      <c r="DY78" s="187"/>
      <c r="DZ78" s="187"/>
      <c r="EA78" s="187"/>
      <c r="EB78" s="187"/>
      <c r="EC78" s="187"/>
      <c r="ED78" s="188"/>
      <c r="EE78" s="187"/>
      <c r="EF78" s="187"/>
      <c r="EG78" s="187"/>
      <c r="EH78" s="187"/>
      <c r="EI78" s="187"/>
      <c r="EJ78" s="187"/>
      <c r="EK78" s="188"/>
      <c r="EL78" s="187"/>
      <c r="EM78" s="187"/>
      <c r="EN78" s="187"/>
      <c r="EO78" s="187"/>
      <c r="EP78" s="187"/>
      <c r="EQ78" s="187"/>
      <c r="ER78" s="188"/>
      <c r="ES78" s="187"/>
      <c r="ET78" s="187"/>
      <c r="EU78" s="187"/>
      <c r="EV78" s="187"/>
      <c r="EW78" s="187"/>
      <c r="EX78" s="187"/>
      <c r="EY78" s="188"/>
      <c r="EZ78" s="187"/>
      <c r="FA78" s="187"/>
      <c r="FB78" s="187"/>
      <c r="FC78" s="187"/>
      <c r="FD78" s="187"/>
      <c r="FE78" s="187"/>
      <c r="FF78" s="188"/>
      <c r="FG78" s="187"/>
      <c r="FH78" s="187"/>
      <c r="FI78" s="187"/>
      <c r="FJ78" s="187"/>
      <c r="FK78" s="187"/>
      <c r="FL78" s="187"/>
      <c r="FM78" s="188"/>
      <c r="FN78" s="187"/>
      <c r="FO78" s="187"/>
      <c r="FP78" s="187"/>
      <c r="FQ78" s="187"/>
      <c r="FR78" s="187"/>
      <c r="FS78" s="187"/>
      <c r="FT78" s="188"/>
      <c r="FU78" s="187"/>
      <c r="FV78" s="187"/>
      <c r="FW78" s="187"/>
      <c r="FX78" s="187"/>
      <c r="FY78" s="187"/>
      <c r="FZ78" s="187"/>
      <c r="GA78" s="188"/>
      <c r="GB78" s="187"/>
      <c r="GC78" s="187"/>
      <c r="GD78" s="187"/>
      <c r="GE78" s="187"/>
      <c r="GF78" s="187"/>
      <c r="GG78" s="187"/>
      <c r="GH78" s="188"/>
      <c r="GI78" s="187"/>
      <c r="GJ78" s="187"/>
      <c r="GK78" s="187"/>
      <c r="GL78" s="187"/>
      <c r="GM78" s="187"/>
      <c r="GN78" s="187"/>
      <c r="GO78" s="188"/>
      <c r="GP78" s="187"/>
      <c r="GQ78" s="187"/>
      <c r="GR78" s="187"/>
      <c r="GS78" s="187"/>
      <c r="GT78" s="187"/>
      <c r="GU78" s="187"/>
      <c r="GV78" s="188"/>
      <c r="GW78" s="187"/>
      <c r="GX78" s="187"/>
      <c r="GY78" s="187"/>
      <c r="GZ78" s="187"/>
      <c r="HA78" s="187"/>
      <c r="HB78" s="187"/>
      <c r="HC78" s="188"/>
      <c r="HD78" s="187"/>
      <c r="HE78" s="187"/>
      <c r="HF78" s="187"/>
      <c r="HG78" s="187"/>
      <c r="HH78" s="187"/>
      <c r="HI78" s="187"/>
      <c r="HJ78" s="188"/>
      <c r="HK78" s="187"/>
      <c r="HL78" s="187"/>
      <c r="HM78" s="187"/>
      <c r="HN78" s="187"/>
      <c r="HO78" s="187"/>
      <c r="HP78" s="187"/>
      <c r="HQ78" s="188"/>
      <c r="HR78" s="187"/>
      <c r="HS78" s="187"/>
      <c r="HT78" s="187"/>
      <c r="HU78" s="187"/>
      <c r="HV78" s="187"/>
      <c r="HW78" s="187"/>
      <c r="HX78" s="188"/>
      <c r="HY78" s="187"/>
      <c r="HZ78" s="187"/>
      <c r="IA78" s="187"/>
      <c r="IB78" s="187"/>
      <c r="IC78" s="187"/>
      <c r="ID78" s="187"/>
      <c r="IE78" s="188"/>
      <c r="IF78" s="187"/>
      <c r="IG78" s="187"/>
      <c r="IH78" s="187"/>
      <c r="II78" s="187"/>
      <c r="IJ78" s="187"/>
      <c r="IK78" s="187"/>
      <c r="IL78" s="188"/>
      <c r="IM78" s="187"/>
      <c r="IN78" s="187"/>
      <c r="IO78" s="187"/>
      <c r="IP78" s="187"/>
      <c r="IQ78" s="187"/>
      <c r="IR78" s="187"/>
      <c r="IS78" s="188"/>
      <c r="IT78" s="187"/>
      <c r="IU78" s="187"/>
      <c r="IV78" s="187"/>
    </row>
    <row r="79" spans="1:256" s="189" customFormat="1" ht="18">
      <c r="A79" s="266" t="s">
        <v>241</v>
      </c>
      <c r="B79" s="267"/>
      <c r="C79" s="158" t="s">
        <v>232</v>
      </c>
      <c r="D79" s="154">
        <f>1.2+1.4+1.2+1.4</f>
        <v>5.1999999999999993</v>
      </c>
      <c r="E79" s="154">
        <v>0</v>
      </c>
      <c r="F79" s="154">
        <f t="shared" si="3"/>
        <v>0</v>
      </c>
      <c r="G79" s="154">
        <v>0</v>
      </c>
      <c r="H79" s="154">
        <v>1</v>
      </c>
      <c r="I79" s="154">
        <f t="shared" si="4"/>
        <v>0</v>
      </c>
      <c r="J79" s="152"/>
      <c r="K79" s="187"/>
      <c r="L79" s="187"/>
      <c r="M79" s="187"/>
      <c r="N79" s="187"/>
      <c r="O79" s="188"/>
      <c r="P79" s="187"/>
      <c r="Q79" s="187"/>
      <c r="R79" s="187"/>
      <c r="S79" s="187"/>
      <c r="T79" s="187"/>
      <c r="U79" s="187"/>
      <c r="V79" s="188"/>
      <c r="W79" s="187"/>
      <c r="X79" s="187"/>
      <c r="Y79" s="187"/>
      <c r="Z79" s="187"/>
      <c r="AA79" s="187"/>
      <c r="AB79" s="187"/>
      <c r="AC79" s="188"/>
      <c r="AD79" s="187"/>
      <c r="AE79" s="187"/>
      <c r="AF79" s="187"/>
      <c r="AG79" s="187"/>
      <c r="AH79" s="187"/>
      <c r="AI79" s="187"/>
      <c r="AJ79" s="188"/>
      <c r="AK79" s="187"/>
      <c r="AL79" s="187"/>
      <c r="AM79" s="187"/>
      <c r="AN79" s="187"/>
      <c r="AO79" s="187"/>
      <c r="AP79" s="187"/>
      <c r="AQ79" s="188"/>
      <c r="AR79" s="187"/>
      <c r="AS79" s="187"/>
      <c r="AT79" s="187"/>
      <c r="AU79" s="187"/>
      <c r="AV79" s="187"/>
      <c r="AW79" s="187"/>
      <c r="AX79" s="188"/>
      <c r="AY79" s="187"/>
      <c r="AZ79" s="187"/>
      <c r="BA79" s="187"/>
      <c r="BB79" s="187"/>
      <c r="BC79" s="187"/>
      <c r="BD79" s="187"/>
      <c r="BE79" s="188"/>
      <c r="BF79" s="187"/>
      <c r="BG79" s="187"/>
      <c r="BH79" s="187"/>
      <c r="BI79" s="187"/>
      <c r="BJ79" s="187"/>
      <c r="BK79" s="187"/>
      <c r="BL79" s="188"/>
      <c r="BM79" s="187"/>
      <c r="BN79" s="187"/>
      <c r="BO79" s="187"/>
      <c r="BP79" s="187"/>
      <c r="BQ79" s="187"/>
      <c r="BR79" s="187"/>
      <c r="BS79" s="188"/>
      <c r="BT79" s="187"/>
      <c r="BU79" s="187"/>
      <c r="BV79" s="187"/>
      <c r="BW79" s="187"/>
      <c r="BX79" s="187"/>
      <c r="BY79" s="187"/>
      <c r="BZ79" s="188"/>
      <c r="CA79" s="187"/>
      <c r="CB79" s="187"/>
      <c r="CC79" s="187"/>
      <c r="CD79" s="187"/>
      <c r="CE79" s="187"/>
      <c r="CF79" s="187"/>
      <c r="CG79" s="188"/>
      <c r="CH79" s="187"/>
      <c r="CI79" s="187"/>
      <c r="CJ79" s="187"/>
      <c r="CK79" s="187"/>
      <c r="CL79" s="187"/>
      <c r="CM79" s="187"/>
      <c r="CN79" s="188"/>
      <c r="CO79" s="187"/>
      <c r="CP79" s="187"/>
      <c r="CQ79" s="187"/>
      <c r="CR79" s="187"/>
      <c r="CS79" s="187"/>
      <c r="CT79" s="187"/>
      <c r="CU79" s="188"/>
      <c r="CV79" s="187"/>
      <c r="CW79" s="187"/>
      <c r="CX79" s="187"/>
      <c r="CY79" s="187"/>
      <c r="CZ79" s="187"/>
      <c r="DA79" s="187"/>
      <c r="DB79" s="188"/>
      <c r="DC79" s="187"/>
      <c r="DD79" s="187"/>
      <c r="DE79" s="187"/>
      <c r="DF79" s="187"/>
      <c r="DG79" s="187"/>
      <c r="DH79" s="187"/>
      <c r="DI79" s="188"/>
      <c r="DJ79" s="187"/>
      <c r="DK79" s="187"/>
      <c r="DL79" s="187"/>
      <c r="DM79" s="187"/>
      <c r="DN79" s="187"/>
      <c r="DO79" s="187"/>
      <c r="DP79" s="188"/>
      <c r="DQ79" s="187"/>
      <c r="DR79" s="187"/>
      <c r="DS79" s="187"/>
      <c r="DT79" s="187"/>
      <c r="DU79" s="187"/>
      <c r="DV79" s="187"/>
      <c r="DW79" s="188"/>
      <c r="DX79" s="187"/>
      <c r="DY79" s="187"/>
      <c r="DZ79" s="187"/>
      <c r="EA79" s="187"/>
      <c r="EB79" s="187"/>
      <c r="EC79" s="187"/>
      <c r="ED79" s="188"/>
      <c r="EE79" s="187"/>
      <c r="EF79" s="187"/>
      <c r="EG79" s="187"/>
      <c r="EH79" s="187"/>
      <c r="EI79" s="187"/>
      <c r="EJ79" s="187"/>
      <c r="EK79" s="188"/>
      <c r="EL79" s="187"/>
      <c r="EM79" s="187"/>
      <c r="EN79" s="187"/>
      <c r="EO79" s="187"/>
      <c r="EP79" s="187"/>
      <c r="EQ79" s="187"/>
      <c r="ER79" s="188"/>
      <c r="ES79" s="187"/>
      <c r="ET79" s="187"/>
      <c r="EU79" s="187"/>
      <c r="EV79" s="187"/>
      <c r="EW79" s="187"/>
      <c r="EX79" s="187"/>
      <c r="EY79" s="188"/>
      <c r="EZ79" s="187"/>
      <c r="FA79" s="187"/>
      <c r="FB79" s="187"/>
      <c r="FC79" s="187"/>
      <c r="FD79" s="187"/>
      <c r="FE79" s="187"/>
      <c r="FF79" s="188"/>
      <c r="FG79" s="187"/>
      <c r="FH79" s="187"/>
      <c r="FI79" s="187"/>
      <c r="FJ79" s="187"/>
      <c r="FK79" s="187"/>
      <c r="FL79" s="187"/>
      <c r="FM79" s="188"/>
      <c r="FN79" s="187"/>
      <c r="FO79" s="187"/>
      <c r="FP79" s="187"/>
      <c r="FQ79" s="187"/>
      <c r="FR79" s="187"/>
      <c r="FS79" s="187"/>
      <c r="FT79" s="188"/>
      <c r="FU79" s="187"/>
      <c r="FV79" s="187"/>
      <c r="FW79" s="187"/>
      <c r="FX79" s="187"/>
      <c r="FY79" s="187"/>
      <c r="FZ79" s="187"/>
      <c r="GA79" s="188"/>
      <c r="GB79" s="187"/>
      <c r="GC79" s="187"/>
      <c r="GD79" s="187"/>
      <c r="GE79" s="187"/>
      <c r="GF79" s="187"/>
      <c r="GG79" s="187"/>
      <c r="GH79" s="188"/>
      <c r="GI79" s="187"/>
      <c r="GJ79" s="187"/>
      <c r="GK79" s="187"/>
      <c r="GL79" s="187"/>
      <c r="GM79" s="187"/>
      <c r="GN79" s="187"/>
      <c r="GO79" s="188"/>
      <c r="GP79" s="187"/>
      <c r="GQ79" s="187"/>
      <c r="GR79" s="187"/>
      <c r="GS79" s="187"/>
      <c r="GT79" s="187"/>
      <c r="GU79" s="187"/>
      <c r="GV79" s="188"/>
      <c r="GW79" s="187"/>
      <c r="GX79" s="187"/>
      <c r="GY79" s="187"/>
      <c r="GZ79" s="187"/>
      <c r="HA79" s="187"/>
      <c r="HB79" s="187"/>
      <c r="HC79" s="188"/>
      <c r="HD79" s="187"/>
      <c r="HE79" s="187"/>
      <c r="HF79" s="187"/>
      <c r="HG79" s="187"/>
      <c r="HH79" s="187"/>
      <c r="HI79" s="187"/>
      <c r="HJ79" s="188"/>
      <c r="HK79" s="187"/>
      <c r="HL79" s="187"/>
      <c r="HM79" s="187"/>
      <c r="HN79" s="187"/>
      <c r="HO79" s="187"/>
      <c r="HP79" s="187"/>
      <c r="HQ79" s="188"/>
      <c r="HR79" s="187"/>
      <c r="HS79" s="187"/>
      <c r="HT79" s="187"/>
      <c r="HU79" s="187"/>
      <c r="HV79" s="187"/>
      <c r="HW79" s="187"/>
      <c r="HX79" s="188"/>
      <c r="HY79" s="187"/>
      <c r="HZ79" s="187"/>
      <c r="IA79" s="187"/>
      <c r="IB79" s="187"/>
      <c r="IC79" s="187"/>
      <c r="ID79" s="187"/>
      <c r="IE79" s="188"/>
      <c r="IF79" s="187"/>
      <c r="IG79" s="187"/>
      <c r="IH79" s="187"/>
      <c r="II79" s="187"/>
      <c r="IJ79" s="187"/>
      <c r="IK79" s="187"/>
      <c r="IL79" s="188"/>
      <c r="IM79" s="187"/>
      <c r="IN79" s="187"/>
      <c r="IO79" s="187"/>
      <c r="IP79" s="187"/>
      <c r="IQ79" s="187"/>
      <c r="IR79" s="187"/>
      <c r="IS79" s="188"/>
      <c r="IT79" s="187"/>
      <c r="IU79" s="187"/>
      <c r="IV79" s="187"/>
    </row>
    <row r="80" spans="1:256" s="189" customFormat="1" ht="18">
      <c r="A80" s="266" t="s">
        <v>242</v>
      </c>
      <c r="B80" s="267"/>
      <c r="C80" s="158" t="s">
        <v>247</v>
      </c>
      <c r="D80" s="154">
        <f>3+1.55+3+1.55</f>
        <v>9.1</v>
      </c>
      <c r="E80" s="154">
        <v>0</v>
      </c>
      <c r="F80" s="154">
        <f t="shared" si="3"/>
        <v>0</v>
      </c>
      <c r="G80" s="154">
        <v>0</v>
      </c>
      <c r="H80" s="154">
        <v>1</v>
      </c>
      <c r="I80" s="154">
        <f t="shared" si="4"/>
        <v>0</v>
      </c>
      <c r="J80" s="152"/>
      <c r="K80" s="187"/>
      <c r="L80" s="187"/>
      <c r="M80" s="187"/>
      <c r="N80" s="187"/>
      <c r="O80" s="188"/>
      <c r="P80" s="187"/>
      <c r="Q80" s="187"/>
      <c r="R80" s="187"/>
      <c r="S80" s="187"/>
      <c r="T80" s="187"/>
      <c r="U80" s="187"/>
      <c r="V80" s="188"/>
      <c r="W80" s="187"/>
      <c r="X80" s="187"/>
      <c r="Y80" s="187"/>
      <c r="Z80" s="187"/>
      <c r="AA80" s="187"/>
      <c r="AB80" s="187"/>
      <c r="AC80" s="188"/>
      <c r="AD80" s="187"/>
      <c r="AE80" s="187"/>
      <c r="AF80" s="187"/>
      <c r="AG80" s="187"/>
      <c r="AH80" s="187"/>
      <c r="AI80" s="187"/>
      <c r="AJ80" s="188"/>
      <c r="AK80" s="187"/>
      <c r="AL80" s="187"/>
      <c r="AM80" s="187"/>
      <c r="AN80" s="187"/>
      <c r="AO80" s="187"/>
      <c r="AP80" s="187"/>
      <c r="AQ80" s="188"/>
      <c r="AR80" s="187"/>
      <c r="AS80" s="187"/>
      <c r="AT80" s="187"/>
      <c r="AU80" s="187"/>
      <c r="AV80" s="187"/>
      <c r="AW80" s="187"/>
      <c r="AX80" s="188"/>
      <c r="AY80" s="187"/>
      <c r="AZ80" s="187"/>
      <c r="BA80" s="187"/>
      <c r="BB80" s="187"/>
      <c r="BC80" s="187"/>
      <c r="BD80" s="187"/>
      <c r="BE80" s="188"/>
      <c r="BF80" s="187"/>
      <c r="BG80" s="187"/>
      <c r="BH80" s="187"/>
      <c r="BI80" s="187"/>
      <c r="BJ80" s="187"/>
      <c r="BK80" s="187"/>
      <c r="BL80" s="188"/>
      <c r="BM80" s="187"/>
      <c r="BN80" s="187"/>
      <c r="BO80" s="187"/>
      <c r="BP80" s="187"/>
      <c r="BQ80" s="187"/>
      <c r="BR80" s="187"/>
      <c r="BS80" s="188"/>
      <c r="BT80" s="187"/>
      <c r="BU80" s="187"/>
      <c r="BV80" s="187"/>
      <c r="BW80" s="187"/>
      <c r="BX80" s="187"/>
      <c r="BY80" s="187"/>
      <c r="BZ80" s="188"/>
      <c r="CA80" s="187"/>
      <c r="CB80" s="187"/>
      <c r="CC80" s="187"/>
      <c r="CD80" s="187"/>
      <c r="CE80" s="187"/>
      <c r="CF80" s="187"/>
      <c r="CG80" s="188"/>
      <c r="CH80" s="187"/>
      <c r="CI80" s="187"/>
      <c r="CJ80" s="187"/>
      <c r="CK80" s="187"/>
      <c r="CL80" s="187"/>
      <c r="CM80" s="187"/>
      <c r="CN80" s="188"/>
      <c r="CO80" s="187"/>
      <c r="CP80" s="187"/>
      <c r="CQ80" s="187"/>
      <c r="CR80" s="187"/>
      <c r="CS80" s="187"/>
      <c r="CT80" s="187"/>
      <c r="CU80" s="188"/>
      <c r="CV80" s="187"/>
      <c r="CW80" s="187"/>
      <c r="CX80" s="187"/>
      <c r="CY80" s="187"/>
      <c r="CZ80" s="187"/>
      <c r="DA80" s="187"/>
      <c r="DB80" s="188"/>
      <c r="DC80" s="187"/>
      <c r="DD80" s="187"/>
      <c r="DE80" s="187"/>
      <c r="DF80" s="187"/>
      <c r="DG80" s="187"/>
      <c r="DH80" s="187"/>
      <c r="DI80" s="188"/>
      <c r="DJ80" s="187"/>
      <c r="DK80" s="187"/>
      <c r="DL80" s="187"/>
      <c r="DM80" s="187"/>
      <c r="DN80" s="187"/>
      <c r="DO80" s="187"/>
      <c r="DP80" s="188"/>
      <c r="DQ80" s="187"/>
      <c r="DR80" s="187"/>
      <c r="DS80" s="187"/>
      <c r="DT80" s="187"/>
      <c r="DU80" s="187"/>
      <c r="DV80" s="187"/>
      <c r="DW80" s="188"/>
      <c r="DX80" s="187"/>
      <c r="DY80" s="187"/>
      <c r="DZ80" s="187"/>
      <c r="EA80" s="187"/>
      <c r="EB80" s="187"/>
      <c r="EC80" s="187"/>
      <c r="ED80" s="188"/>
      <c r="EE80" s="187"/>
      <c r="EF80" s="187"/>
      <c r="EG80" s="187"/>
      <c r="EH80" s="187"/>
      <c r="EI80" s="187"/>
      <c r="EJ80" s="187"/>
      <c r="EK80" s="188"/>
      <c r="EL80" s="187"/>
      <c r="EM80" s="187"/>
      <c r="EN80" s="187"/>
      <c r="EO80" s="187"/>
      <c r="EP80" s="187"/>
      <c r="EQ80" s="187"/>
      <c r="ER80" s="188"/>
      <c r="ES80" s="187"/>
      <c r="ET80" s="187"/>
      <c r="EU80" s="187"/>
      <c r="EV80" s="187"/>
      <c r="EW80" s="187"/>
      <c r="EX80" s="187"/>
      <c r="EY80" s="188"/>
      <c r="EZ80" s="187"/>
      <c r="FA80" s="187"/>
      <c r="FB80" s="187"/>
      <c r="FC80" s="187"/>
      <c r="FD80" s="187"/>
      <c r="FE80" s="187"/>
      <c r="FF80" s="188"/>
      <c r="FG80" s="187"/>
      <c r="FH80" s="187"/>
      <c r="FI80" s="187"/>
      <c r="FJ80" s="187"/>
      <c r="FK80" s="187"/>
      <c r="FL80" s="187"/>
      <c r="FM80" s="188"/>
      <c r="FN80" s="187"/>
      <c r="FO80" s="187"/>
      <c r="FP80" s="187"/>
      <c r="FQ80" s="187"/>
      <c r="FR80" s="187"/>
      <c r="FS80" s="187"/>
      <c r="FT80" s="188"/>
      <c r="FU80" s="187"/>
      <c r="FV80" s="187"/>
      <c r="FW80" s="187"/>
      <c r="FX80" s="187"/>
      <c r="FY80" s="187"/>
      <c r="FZ80" s="187"/>
      <c r="GA80" s="188"/>
      <c r="GB80" s="187"/>
      <c r="GC80" s="187"/>
      <c r="GD80" s="187"/>
      <c r="GE80" s="187"/>
      <c r="GF80" s="187"/>
      <c r="GG80" s="187"/>
      <c r="GH80" s="188"/>
      <c r="GI80" s="187"/>
      <c r="GJ80" s="187"/>
      <c r="GK80" s="187"/>
      <c r="GL80" s="187"/>
      <c r="GM80" s="187"/>
      <c r="GN80" s="187"/>
      <c r="GO80" s="188"/>
      <c r="GP80" s="187"/>
      <c r="GQ80" s="187"/>
      <c r="GR80" s="187"/>
      <c r="GS80" s="187"/>
      <c r="GT80" s="187"/>
      <c r="GU80" s="187"/>
      <c r="GV80" s="188"/>
      <c r="GW80" s="187"/>
      <c r="GX80" s="187"/>
      <c r="GY80" s="187"/>
      <c r="GZ80" s="187"/>
      <c r="HA80" s="187"/>
      <c r="HB80" s="187"/>
      <c r="HC80" s="188"/>
      <c r="HD80" s="187"/>
      <c r="HE80" s="187"/>
      <c r="HF80" s="187"/>
      <c r="HG80" s="187"/>
      <c r="HH80" s="187"/>
      <c r="HI80" s="187"/>
      <c r="HJ80" s="188"/>
      <c r="HK80" s="187"/>
      <c r="HL80" s="187"/>
      <c r="HM80" s="187"/>
      <c r="HN80" s="187"/>
      <c r="HO80" s="187"/>
      <c r="HP80" s="187"/>
      <c r="HQ80" s="188"/>
      <c r="HR80" s="187"/>
      <c r="HS80" s="187"/>
      <c r="HT80" s="187"/>
      <c r="HU80" s="187"/>
      <c r="HV80" s="187"/>
      <c r="HW80" s="187"/>
      <c r="HX80" s="188"/>
      <c r="HY80" s="187"/>
      <c r="HZ80" s="187"/>
      <c r="IA80" s="187"/>
      <c r="IB80" s="187"/>
      <c r="IC80" s="187"/>
      <c r="ID80" s="187"/>
      <c r="IE80" s="188"/>
      <c r="IF80" s="187"/>
      <c r="IG80" s="187"/>
      <c r="IH80" s="187"/>
      <c r="II80" s="187"/>
      <c r="IJ80" s="187"/>
      <c r="IK80" s="187"/>
      <c r="IL80" s="188"/>
      <c r="IM80" s="187"/>
      <c r="IN80" s="187"/>
      <c r="IO80" s="187"/>
      <c r="IP80" s="187"/>
      <c r="IQ80" s="187"/>
      <c r="IR80" s="187"/>
      <c r="IS80" s="188"/>
      <c r="IT80" s="187"/>
      <c r="IU80" s="187"/>
      <c r="IV80" s="187"/>
    </row>
    <row r="81" spans="1:256" s="189" customFormat="1" ht="18">
      <c r="A81" s="266" t="s">
        <v>243</v>
      </c>
      <c r="B81" s="267"/>
      <c r="C81" s="158" t="s">
        <v>240</v>
      </c>
      <c r="D81" s="154">
        <f>1.5+3+1.5+3</f>
        <v>9</v>
      </c>
      <c r="E81" s="154">
        <v>0</v>
      </c>
      <c r="F81" s="154">
        <f t="shared" si="3"/>
        <v>0</v>
      </c>
      <c r="G81" s="154">
        <v>0</v>
      </c>
      <c r="H81" s="154">
        <v>1</v>
      </c>
      <c r="I81" s="154">
        <f t="shared" si="4"/>
        <v>0</v>
      </c>
      <c r="J81" s="152"/>
      <c r="K81" s="187"/>
      <c r="L81" s="187"/>
      <c r="M81" s="187"/>
      <c r="N81" s="187"/>
      <c r="O81" s="188"/>
      <c r="P81" s="187"/>
      <c r="Q81" s="187"/>
      <c r="R81" s="187"/>
      <c r="S81" s="187"/>
      <c r="T81" s="187"/>
      <c r="U81" s="187"/>
      <c r="V81" s="188"/>
      <c r="W81" s="187"/>
      <c r="X81" s="187"/>
      <c r="Y81" s="187"/>
      <c r="Z81" s="187"/>
      <c r="AA81" s="187"/>
      <c r="AB81" s="187"/>
      <c r="AC81" s="188"/>
      <c r="AD81" s="187"/>
      <c r="AE81" s="187"/>
      <c r="AF81" s="187"/>
      <c r="AG81" s="187"/>
      <c r="AH81" s="187"/>
      <c r="AI81" s="187"/>
      <c r="AJ81" s="188"/>
      <c r="AK81" s="187"/>
      <c r="AL81" s="187"/>
      <c r="AM81" s="187"/>
      <c r="AN81" s="187"/>
      <c r="AO81" s="187"/>
      <c r="AP81" s="187"/>
      <c r="AQ81" s="188"/>
      <c r="AR81" s="187"/>
      <c r="AS81" s="187"/>
      <c r="AT81" s="187"/>
      <c r="AU81" s="187"/>
      <c r="AV81" s="187"/>
      <c r="AW81" s="187"/>
      <c r="AX81" s="188"/>
      <c r="AY81" s="187"/>
      <c r="AZ81" s="187"/>
      <c r="BA81" s="187"/>
      <c r="BB81" s="187"/>
      <c r="BC81" s="187"/>
      <c r="BD81" s="187"/>
      <c r="BE81" s="188"/>
      <c r="BF81" s="187"/>
      <c r="BG81" s="187"/>
      <c r="BH81" s="187"/>
      <c r="BI81" s="187"/>
      <c r="BJ81" s="187"/>
      <c r="BK81" s="187"/>
      <c r="BL81" s="188"/>
      <c r="BM81" s="187"/>
      <c r="BN81" s="187"/>
      <c r="BO81" s="187"/>
      <c r="BP81" s="187"/>
      <c r="BQ81" s="187"/>
      <c r="BR81" s="187"/>
      <c r="BS81" s="188"/>
      <c r="BT81" s="187"/>
      <c r="BU81" s="187"/>
      <c r="BV81" s="187"/>
      <c r="BW81" s="187"/>
      <c r="BX81" s="187"/>
      <c r="BY81" s="187"/>
      <c r="BZ81" s="188"/>
      <c r="CA81" s="187"/>
      <c r="CB81" s="187"/>
      <c r="CC81" s="187"/>
      <c r="CD81" s="187"/>
      <c r="CE81" s="187"/>
      <c r="CF81" s="187"/>
      <c r="CG81" s="188"/>
      <c r="CH81" s="187"/>
      <c r="CI81" s="187"/>
      <c r="CJ81" s="187"/>
      <c r="CK81" s="187"/>
      <c r="CL81" s="187"/>
      <c r="CM81" s="187"/>
      <c r="CN81" s="188"/>
      <c r="CO81" s="187"/>
      <c r="CP81" s="187"/>
      <c r="CQ81" s="187"/>
      <c r="CR81" s="187"/>
      <c r="CS81" s="187"/>
      <c r="CT81" s="187"/>
      <c r="CU81" s="188"/>
      <c r="CV81" s="187"/>
      <c r="CW81" s="187"/>
      <c r="CX81" s="187"/>
      <c r="CY81" s="187"/>
      <c r="CZ81" s="187"/>
      <c r="DA81" s="187"/>
      <c r="DB81" s="188"/>
      <c r="DC81" s="187"/>
      <c r="DD81" s="187"/>
      <c r="DE81" s="187"/>
      <c r="DF81" s="187"/>
      <c r="DG81" s="187"/>
      <c r="DH81" s="187"/>
      <c r="DI81" s="188"/>
      <c r="DJ81" s="187"/>
      <c r="DK81" s="187"/>
      <c r="DL81" s="187"/>
      <c r="DM81" s="187"/>
      <c r="DN81" s="187"/>
      <c r="DO81" s="187"/>
      <c r="DP81" s="188"/>
      <c r="DQ81" s="187"/>
      <c r="DR81" s="187"/>
      <c r="DS81" s="187"/>
      <c r="DT81" s="187"/>
      <c r="DU81" s="187"/>
      <c r="DV81" s="187"/>
      <c r="DW81" s="188"/>
      <c r="DX81" s="187"/>
      <c r="DY81" s="187"/>
      <c r="DZ81" s="187"/>
      <c r="EA81" s="187"/>
      <c r="EB81" s="187"/>
      <c r="EC81" s="187"/>
      <c r="ED81" s="188"/>
      <c r="EE81" s="187"/>
      <c r="EF81" s="187"/>
      <c r="EG81" s="187"/>
      <c r="EH81" s="187"/>
      <c r="EI81" s="187"/>
      <c r="EJ81" s="187"/>
      <c r="EK81" s="188"/>
      <c r="EL81" s="187"/>
      <c r="EM81" s="187"/>
      <c r="EN81" s="187"/>
      <c r="EO81" s="187"/>
      <c r="EP81" s="187"/>
      <c r="EQ81" s="187"/>
      <c r="ER81" s="188"/>
      <c r="ES81" s="187"/>
      <c r="ET81" s="187"/>
      <c r="EU81" s="187"/>
      <c r="EV81" s="187"/>
      <c r="EW81" s="187"/>
      <c r="EX81" s="187"/>
      <c r="EY81" s="188"/>
      <c r="EZ81" s="187"/>
      <c r="FA81" s="187"/>
      <c r="FB81" s="187"/>
      <c r="FC81" s="187"/>
      <c r="FD81" s="187"/>
      <c r="FE81" s="187"/>
      <c r="FF81" s="188"/>
      <c r="FG81" s="187"/>
      <c r="FH81" s="187"/>
      <c r="FI81" s="187"/>
      <c r="FJ81" s="187"/>
      <c r="FK81" s="187"/>
      <c r="FL81" s="187"/>
      <c r="FM81" s="188"/>
      <c r="FN81" s="187"/>
      <c r="FO81" s="187"/>
      <c r="FP81" s="187"/>
      <c r="FQ81" s="187"/>
      <c r="FR81" s="187"/>
      <c r="FS81" s="187"/>
      <c r="FT81" s="188"/>
      <c r="FU81" s="187"/>
      <c r="FV81" s="187"/>
      <c r="FW81" s="187"/>
      <c r="FX81" s="187"/>
      <c r="FY81" s="187"/>
      <c r="FZ81" s="187"/>
      <c r="GA81" s="188"/>
      <c r="GB81" s="187"/>
      <c r="GC81" s="187"/>
      <c r="GD81" s="187"/>
      <c r="GE81" s="187"/>
      <c r="GF81" s="187"/>
      <c r="GG81" s="187"/>
      <c r="GH81" s="188"/>
      <c r="GI81" s="187"/>
      <c r="GJ81" s="187"/>
      <c r="GK81" s="187"/>
      <c r="GL81" s="187"/>
      <c r="GM81" s="187"/>
      <c r="GN81" s="187"/>
      <c r="GO81" s="188"/>
      <c r="GP81" s="187"/>
      <c r="GQ81" s="187"/>
      <c r="GR81" s="187"/>
      <c r="GS81" s="187"/>
      <c r="GT81" s="187"/>
      <c r="GU81" s="187"/>
      <c r="GV81" s="188"/>
      <c r="GW81" s="187"/>
      <c r="GX81" s="187"/>
      <c r="GY81" s="187"/>
      <c r="GZ81" s="187"/>
      <c r="HA81" s="187"/>
      <c r="HB81" s="187"/>
      <c r="HC81" s="188"/>
      <c r="HD81" s="187"/>
      <c r="HE81" s="187"/>
      <c r="HF81" s="187"/>
      <c r="HG81" s="187"/>
      <c r="HH81" s="187"/>
      <c r="HI81" s="187"/>
      <c r="HJ81" s="188"/>
      <c r="HK81" s="187"/>
      <c r="HL81" s="187"/>
      <c r="HM81" s="187"/>
      <c r="HN81" s="187"/>
      <c r="HO81" s="187"/>
      <c r="HP81" s="187"/>
      <c r="HQ81" s="188"/>
      <c r="HR81" s="187"/>
      <c r="HS81" s="187"/>
      <c r="HT81" s="187"/>
      <c r="HU81" s="187"/>
      <c r="HV81" s="187"/>
      <c r="HW81" s="187"/>
      <c r="HX81" s="188"/>
      <c r="HY81" s="187"/>
      <c r="HZ81" s="187"/>
      <c r="IA81" s="187"/>
      <c r="IB81" s="187"/>
      <c r="IC81" s="187"/>
      <c r="ID81" s="187"/>
      <c r="IE81" s="188"/>
      <c r="IF81" s="187"/>
      <c r="IG81" s="187"/>
      <c r="IH81" s="187"/>
      <c r="II81" s="187"/>
      <c r="IJ81" s="187"/>
      <c r="IK81" s="187"/>
      <c r="IL81" s="188"/>
      <c r="IM81" s="187"/>
      <c r="IN81" s="187"/>
      <c r="IO81" s="187"/>
      <c r="IP81" s="187"/>
      <c r="IQ81" s="187"/>
      <c r="IR81" s="187"/>
      <c r="IS81" s="188"/>
      <c r="IT81" s="187"/>
      <c r="IU81" s="187"/>
      <c r="IV81" s="187"/>
    </row>
    <row r="82" spans="1:256" s="189" customFormat="1" ht="18">
      <c r="A82" s="266" t="s">
        <v>244</v>
      </c>
      <c r="B82" s="267"/>
      <c r="C82" s="158" t="s">
        <v>248</v>
      </c>
      <c r="D82" s="154">
        <f>1.4+1.4+1.4+1.4</f>
        <v>5.6</v>
      </c>
      <c r="E82" s="154">
        <v>0</v>
      </c>
      <c r="F82" s="154">
        <f t="shared" si="3"/>
        <v>0</v>
      </c>
      <c r="G82" s="154">
        <v>0</v>
      </c>
      <c r="H82" s="154">
        <v>1</v>
      </c>
      <c r="I82" s="154">
        <f t="shared" si="4"/>
        <v>0</v>
      </c>
      <c r="J82" s="152"/>
      <c r="K82" s="187"/>
      <c r="L82" s="187"/>
      <c r="M82" s="187"/>
      <c r="N82" s="187"/>
      <c r="O82" s="188"/>
      <c r="P82" s="187"/>
      <c r="Q82" s="187"/>
      <c r="R82" s="187"/>
      <c r="S82" s="187"/>
      <c r="T82" s="187"/>
      <c r="U82" s="187"/>
      <c r="V82" s="188"/>
      <c r="W82" s="187"/>
      <c r="X82" s="187"/>
      <c r="Y82" s="187"/>
      <c r="Z82" s="187"/>
      <c r="AA82" s="187"/>
      <c r="AB82" s="187"/>
      <c r="AC82" s="188"/>
      <c r="AD82" s="187"/>
      <c r="AE82" s="187"/>
      <c r="AF82" s="187"/>
      <c r="AG82" s="187"/>
      <c r="AH82" s="187"/>
      <c r="AI82" s="187"/>
      <c r="AJ82" s="188"/>
      <c r="AK82" s="187"/>
      <c r="AL82" s="187"/>
      <c r="AM82" s="187"/>
      <c r="AN82" s="187"/>
      <c r="AO82" s="187"/>
      <c r="AP82" s="187"/>
      <c r="AQ82" s="188"/>
      <c r="AR82" s="187"/>
      <c r="AS82" s="187"/>
      <c r="AT82" s="187"/>
      <c r="AU82" s="187"/>
      <c r="AV82" s="187"/>
      <c r="AW82" s="187"/>
      <c r="AX82" s="188"/>
      <c r="AY82" s="187"/>
      <c r="AZ82" s="187"/>
      <c r="BA82" s="187"/>
      <c r="BB82" s="187"/>
      <c r="BC82" s="187"/>
      <c r="BD82" s="187"/>
      <c r="BE82" s="188"/>
      <c r="BF82" s="187"/>
      <c r="BG82" s="187"/>
      <c r="BH82" s="187"/>
      <c r="BI82" s="187"/>
      <c r="BJ82" s="187"/>
      <c r="BK82" s="187"/>
      <c r="BL82" s="188"/>
      <c r="BM82" s="187"/>
      <c r="BN82" s="187"/>
      <c r="BO82" s="187"/>
      <c r="BP82" s="187"/>
      <c r="BQ82" s="187"/>
      <c r="BR82" s="187"/>
      <c r="BS82" s="188"/>
      <c r="BT82" s="187"/>
      <c r="BU82" s="187"/>
      <c r="BV82" s="187"/>
      <c r="BW82" s="187"/>
      <c r="BX82" s="187"/>
      <c r="BY82" s="187"/>
      <c r="BZ82" s="188"/>
      <c r="CA82" s="187"/>
      <c r="CB82" s="187"/>
      <c r="CC82" s="187"/>
      <c r="CD82" s="187"/>
      <c r="CE82" s="187"/>
      <c r="CF82" s="187"/>
      <c r="CG82" s="188"/>
      <c r="CH82" s="187"/>
      <c r="CI82" s="187"/>
      <c r="CJ82" s="187"/>
      <c r="CK82" s="187"/>
      <c r="CL82" s="187"/>
      <c r="CM82" s="187"/>
      <c r="CN82" s="188"/>
      <c r="CO82" s="187"/>
      <c r="CP82" s="187"/>
      <c r="CQ82" s="187"/>
      <c r="CR82" s="187"/>
      <c r="CS82" s="187"/>
      <c r="CT82" s="187"/>
      <c r="CU82" s="188"/>
      <c r="CV82" s="187"/>
      <c r="CW82" s="187"/>
      <c r="CX82" s="187"/>
      <c r="CY82" s="187"/>
      <c r="CZ82" s="187"/>
      <c r="DA82" s="187"/>
      <c r="DB82" s="188"/>
      <c r="DC82" s="187"/>
      <c r="DD82" s="187"/>
      <c r="DE82" s="187"/>
      <c r="DF82" s="187"/>
      <c r="DG82" s="187"/>
      <c r="DH82" s="187"/>
      <c r="DI82" s="188"/>
      <c r="DJ82" s="187"/>
      <c r="DK82" s="187"/>
      <c r="DL82" s="187"/>
      <c r="DM82" s="187"/>
      <c r="DN82" s="187"/>
      <c r="DO82" s="187"/>
      <c r="DP82" s="188"/>
      <c r="DQ82" s="187"/>
      <c r="DR82" s="187"/>
      <c r="DS82" s="187"/>
      <c r="DT82" s="187"/>
      <c r="DU82" s="187"/>
      <c r="DV82" s="187"/>
      <c r="DW82" s="188"/>
      <c r="DX82" s="187"/>
      <c r="DY82" s="187"/>
      <c r="DZ82" s="187"/>
      <c r="EA82" s="187"/>
      <c r="EB82" s="187"/>
      <c r="EC82" s="187"/>
      <c r="ED82" s="188"/>
      <c r="EE82" s="187"/>
      <c r="EF82" s="187"/>
      <c r="EG82" s="187"/>
      <c r="EH82" s="187"/>
      <c r="EI82" s="187"/>
      <c r="EJ82" s="187"/>
      <c r="EK82" s="188"/>
      <c r="EL82" s="187"/>
      <c r="EM82" s="187"/>
      <c r="EN82" s="187"/>
      <c r="EO82" s="187"/>
      <c r="EP82" s="187"/>
      <c r="EQ82" s="187"/>
      <c r="ER82" s="188"/>
      <c r="ES82" s="187"/>
      <c r="ET82" s="187"/>
      <c r="EU82" s="187"/>
      <c r="EV82" s="187"/>
      <c r="EW82" s="187"/>
      <c r="EX82" s="187"/>
      <c r="EY82" s="188"/>
      <c r="EZ82" s="187"/>
      <c r="FA82" s="187"/>
      <c r="FB82" s="187"/>
      <c r="FC82" s="187"/>
      <c r="FD82" s="187"/>
      <c r="FE82" s="187"/>
      <c r="FF82" s="188"/>
      <c r="FG82" s="187"/>
      <c r="FH82" s="187"/>
      <c r="FI82" s="187"/>
      <c r="FJ82" s="187"/>
      <c r="FK82" s="187"/>
      <c r="FL82" s="187"/>
      <c r="FM82" s="188"/>
      <c r="FN82" s="187"/>
      <c r="FO82" s="187"/>
      <c r="FP82" s="187"/>
      <c r="FQ82" s="187"/>
      <c r="FR82" s="187"/>
      <c r="FS82" s="187"/>
      <c r="FT82" s="188"/>
      <c r="FU82" s="187"/>
      <c r="FV82" s="187"/>
      <c r="FW82" s="187"/>
      <c r="FX82" s="187"/>
      <c r="FY82" s="187"/>
      <c r="FZ82" s="187"/>
      <c r="GA82" s="188"/>
      <c r="GB82" s="187"/>
      <c r="GC82" s="187"/>
      <c r="GD82" s="187"/>
      <c r="GE82" s="187"/>
      <c r="GF82" s="187"/>
      <c r="GG82" s="187"/>
      <c r="GH82" s="188"/>
      <c r="GI82" s="187"/>
      <c r="GJ82" s="187"/>
      <c r="GK82" s="187"/>
      <c r="GL82" s="187"/>
      <c r="GM82" s="187"/>
      <c r="GN82" s="187"/>
      <c r="GO82" s="188"/>
      <c r="GP82" s="187"/>
      <c r="GQ82" s="187"/>
      <c r="GR82" s="187"/>
      <c r="GS82" s="187"/>
      <c r="GT82" s="187"/>
      <c r="GU82" s="187"/>
      <c r="GV82" s="188"/>
      <c r="GW82" s="187"/>
      <c r="GX82" s="187"/>
      <c r="GY82" s="187"/>
      <c r="GZ82" s="187"/>
      <c r="HA82" s="187"/>
      <c r="HB82" s="187"/>
      <c r="HC82" s="188"/>
      <c r="HD82" s="187"/>
      <c r="HE82" s="187"/>
      <c r="HF82" s="187"/>
      <c r="HG82" s="187"/>
      <c r="HH82" s="187"/>
      <c r="HI82" s="187"/>
      <c r="HJ82" s="188"/>
      <c r="HK82" s="187"/>
      <c r="HL82" s="187"/>
      <c r="HM82" s="187"/>
      <c r="HN82" s="187"/>
      <c r="HO82" s="187"/>
      <c r="HP82" s="187"/>
      <c r="HQ82" s="188"/>
      <c r="HR82" s="187"/>
      <c r="HS82" s="187"/>
      <c r="HT82" s="187"/>
      <c r="HU82" s="187"/>
      <c r="HV82" s="187"/>
      <c r="HW82" s="187"/>
      <c r="HX82" s="188"/>
      <c r="HY82" s="187"/>
      <c r="HZ82" s="187"/>
      <c r="IA82" s="187"/>
      <c r="IB82" s="187"/>
      <c r="IC82" s="187"/>
      <c r="ID82" s="187"/>
      <c r="IE82" s="188"/>
      <c r="IF82" s="187"/>
      <c r="IG82" s="187"/>
      <c r="IH82" s="187"/>
      <c r="II82" s="187"/>
      <c r="IJ82" s="187"/>
      <c r="IK82" s="187"/>
      <c r="IL82" s="188"/>
      <c r="IM82" s="187"/>
      <c r="IN82" s="187"/>
      <c r="IO82" s="187"/>
      <c r="IP82" s="187"/>
      <c r="IQ82" s="187"/>
      <c r="IR82" s="187"/>
      <c r="IS82" s="188"/>
      <c r="IT82" s="187"/>
      <c r="IU82" s="187"/>
      <c r="IV82" s="187"/>
    </row>
    <row r="83" spans="1:256" s="189" customFormat="1" ht="18">
      <c r="A83" s="266" t="s">
        <v>245</v>
      </c>
      <c r="B83" s="267"/>
      <c r="C83" s="158" t="s">
        <v>249</v>
      </c>
      <c r="D83" s="154">
        <f>1.45+1.4+1.45+1.4</f>
        <v>5.6999999999999993</v>
      </c>
      <c r="E83" s="154">
        <v>0</v>
      </c>
      <c r="F83" s="154">
        <f t="shared" si="3"/>
        <v>0</v>
      </c>
      <c r="G83" s="154">
        <v>0</v>
      </c>
      <c r="H83" s="154">
        <v>1</v>
      </c>
      <c r="I83" s="154">
        <f t="shared" si="4"/>
        <v>0</v>
      </c>
      <c r="J83" s="152"/>
      <c r="K83" s="187"/>
      <c r="L83" s="187"/>
      <c r="M83" s="187"/>
      <c r="N83" s="187"/>
      <c r="O83" s="188"/>
      <c r="P83" s="187"/>
      <c r="Q83" s="187"/>
      <c r="R83" s="187"/>
      <c r="S83" s="187"/>
      <c r="T83" s="187"/>
      <c r="U83" s="187"/>
      <c r="V83" s="188"/>
      <c r="W83" s="187"/>
      <c r="X83" s="187"/>
      <c r="Y83" s="187"/>
      <c r="Z83" s="187"/>
      <c r="AA83" s="187"/>
      <c r="AB83" s="187"/>
      <c r="AC83" s="188"/>
      <c r="AD83" s="187"/>
      <c r="AE83" s="187"/>
      <c r="AF83" s="187"/>
      <c r="AG83" s="187"/>
      <c r="AH83" s="187"/>
      <c r="AI83" s="187"/>
      <c r="AJ83" s="188"/>
      <c r="AK83" s="187"/>
      <c r="AL83" s="187"/>
      <c r="AM83" s="187"/>
      <c r="AN83" s="187"/>
      <c r="AO83" s="187"/>
      <c r="AP83" s="187"/>
      <c r="AQ83" s="188"/>
      <c r="AR83" s="187"/>
      <c r="AS83" s="187"/>
      <c r="AT83" s="187"/>
      <c r="AU83" s="187"/>
      <c r="AV83" s="187"/>
      <c r="AW83" s="187"/>
      <c r="AX83" s="188"/>
      <c r="AY83" s="187"/>
      <c r="AZ83" s="187"/>
      <c r="BA83" s="187"/>
      <c r="BB83" s="187"/>
      <c r="BC83" s="187"/>
      <c r="BD83" s="187"/>
      <c r="BE83" s="188"/>
      <c r="BF83" s="187"/>
      <c r="BG83" s="187"/>
      <c r="BH83" s="187"/>
      <c r="BI83" s="187"/>
      <c r="BJ83" s="187"/>
      <c r="BK83" s="187"/>
      <c r="BL83" s="188"/>
      <c r="BM83" s="187"/>
      <c r="BN83" s="187"/>
      <c r="BO83" s="187"/>
      <c r="BP83" s="187"/>
      <c r="BQ83" s="187"/>
      <c r="BR83" s="187"/>
      <c r="BS83" s="188"/>
      <c r="BT83" s="187"/>
      <c r="BU83" s="187"/>
      <c r="BV83" s="187"/>
      <c r="BW83" s="187"/>
      <c r="BX83" s="187"/>
      <c r="BY83" s="187"/>
      <c r="BZ83" s="188"/>
      <c r="CA83" s="187"/>
      <c r="CB83" s="187"/>
      <c r="CC83" s="187"/>
      <c r="CD83" s="187"/>
      <c r="CE83" s="187"/>
      <c r="CF83" s="187"/>
      <c r="CG83" s="188"/>
      <c r="CH83" s="187"/>
      <c r="CI83" s="187"/>
      <c r="CJ83" s="187"/>
      <c r="CK83" s="187"/>
      <c r="CL83" s="187"/>
      <c r="CM83" s="187"/>
      <c r="CN83" s="188"/>
      <c r="CO83" s="187"/>
      <c r="CP83" s="187"/>
      <c r="CQ83" s="187"/>
      <c r="CR83" s="187"/>
      <c r="CS83" s="187"/>
      <c r="CT83" s="187"/>
      <c r="CU83" s="188"/>
      <c r="CV83" s="187"/>
      <c r="CW83" s="187"/>
      <c r="CX83" s="187"/>
      <c r="CY83" s="187"/>
      <c r="CZ83" s="187"/>
      <c r="DA83" s="187"/>
      <c r="DB83" s="188"/>
      <c r="DC83" s="187"/>
      <c r="DD83" s="187"/>
      <c r="DE83" s="187"/>
      <c r="DF83" s="187"/>
      <c r="DG83" s="187"/>
      <c r="DH83" s="187"/>
      <c r="DI83" s="188"/>
      <c r="DJ83" s="187"/>
      <c r="DK83" s="187"/>
      <c r="DL83" s="187"/>
      <c r="DM83" s="187"/>
      <c r="DN83" s="187"/>
      <c r="DO83" s="187"/>
      <c r="DP83" s="188"/>
      <c r="DQ83" s="187"/>
      <c r="DR83" s="187"/>
      <c r="DS83" s="187"/>
      <c r="DT83" s="187"/>
      <c r="DU83" s="187"/>
      <c r="DV83" s="187"/>
      <c r="DW83" s="188"/>
      <c r="DX83" s="187"/>
      <c r="DY83" s="187"/>
      <c r="DZ83" s="187"/>
      <c r="EA83" s="187"/>
      <c r="EB83" s="187"/>
      <c r="EC83" s="187"/>
      <c r="ED83" s="188"/>
      <c r="EE83" s="187"/>
      <c r="EF83" s="187"/>
      <c r="EG83" s="187"/>
      <c r="EH83" s="187"/>
      <c r="EI83" s="187"/>
      <c r="EJ83" s="187"/>
      <c r="EK83" s="188"/>
      <c r="EL83" s="187"/>
      <c r="EM83" s="187"/>
      <c r="EN83" s="187"/>
      <c r="EO83" s="187"/>
      <c r="EP83" s="187"/>
      <c r="EQ83" s="187"/>
      <c r="ER83" s="188"/>
      <c r="ES83" s="187"/>
      <c r="ET83" s="187"/>
      <c r="EU83" s="187"/>
      <c r="EV83" s="187"/>
      <c r="EW83" s="187"/>
      <c r="EX83" s="187"/>
      <c r="EY83" s="188"/>
      <c r="EZ83" s="187"/>
      <c r="FA83" s="187"/>
      <c r="FB83" s="187"/>
      <c r="FC83" s="187"/>
      <c r="FD83" s="187"/>
      <c r="FE83" s="187"/>
      <c r="FF83" s="188"/>
      <c r="FG83" s="187"/>
      <c r="FH83" s="187"/>
      <c r="FI83" s="187"/>
      <c r="FJ83" s="187"/>
      <c r="FK83" s="187"/>
      <c r="FL83" s="187"/>
      <c r="FM83" s="188"/>
      <c r="FN83" s="187"/>
      <c r="FO83" s="187"/>
      <c r="FP83" s="187"/>
      <c r="FQ83" s="187"/>
      <c r="FR83" s="187"/>
      <c r="FS83" s="187"/>
      <c r="FT83" s="188"/>
      <c r="FU83" s="187"/>
      <c r="FV83" s="187"/>
      <c r="FW83" s="187"/>
      <c r="FX83" s="187"/>
      <c r="FY83" s="187"/>
      <c r="FZ83" s="187"/>
      <c r="GA83" s="188"/>
      <c r="GB83" s="187"/>
      <c r="GC83" s="187"/>
      <c r="GD83" s="187"/>
      <c r="GE83" s="187"/>
      <c r="GF83" s="187"/>
      <c r="GG83" s="187"/>
      <c r="GH83" s="188"/>
      <c r="GI83" s="187"/>
      <c r="GJ83" s="187"/>
      <c r="GK83" s="187"/>
      <c r="GL83" s="187"/>
      <c r="GM83" s="187"/>
      <c r="GN83" s="187"/>
      <c r="GO83" s="188"/>
      <c r="GP83" s="187"/>
      <c r="GQ83" s="187"/>
      <c r="GR83" s="187"/>
      <c r="GS83" s="187"/>
      <c r="GT83" s="187"/>
      <c r="GU83" s="187"/>
      <c r="GV83" s="188"/>
      <c r="GW83" s="187"/>
      <c r="GX83" s="187"/>
      <c r="GY83" s="187"/>
      <c r="GZ83" s="187"/>
      <c r="HA83" s="187"/>
      <c r="HB83" s="187"/>
      <c r="HC83" s="188"/>
      <c r="HD83" s="187"/>
      <c r="HE83" s="187"/>
      <c r="HF83" s="187"/>
      <c r="HG83" s="187"/>
      <c r="HH83" s="187"/>
      <c r="HI83" s="187"/>
      <c r="HJ83" s="188"/>
      <c r="HK83" s="187"/>
      <c r="HL83" s="187"/>
      <c r="HM83" s="187"/>
      <c r="HN83" s="187"/>
      <c r="HO83" s="187"/>
      <c r="HP83" s="187"/>
      <c r="HQ83" s="188"/>
      <c r="HR83" s="187"/>
      <c r="HS83" s="187"/>
      <c r="HT83" s="187"/>
      <c r="HU83" s="187"/>
      <c r="HV83" s="187"/>
      <c r="HW83" s="187"/>
      <c r="HX83" s="188"/>
      <c r="HY83" s="187"/>
      <c r="HZ83" s="187"/>
      <c r="IA83" s="187"/>
      <c r="IB83" s="187"/>
      <c r="IC83" s="187"/>
      <c r="ID83" s="187"/>
      <c r="IE83" s="188"/>
      <c r="IF83" s="187"/>
      <c r="IG83" s="187"/>
      <c r="IH83" s="187"/>
      <c r="II83" s="187"/>
      <c r="IJ83" s="187"/>
      <c r="IK83" s="187"/>
      <c r="IL83" s="188"/>
      <c r="IM83" s="187"/>
      <c r="IN83" s="187"/>
      <c r="IO83" s="187"/>
      <c r="IP83" s="187"/>
      <c r="IQ83" s="187"/>
      <c r="IR83" s="187"/>
      <c r="IS83" s="188"/>
      <c r="IT83" s="187"/>
      <c r="IU83" s="187"/>
      <c r="IV83" s="187"/>
    </row>
    <row r="84" spans="1:256" s="189" customFormat="1" ht="18">
      <c r="A84" s="266" t="s">
        <v>246</v>
      </c>
      <c r="B84" s="267"/>
      <c r="C84" s="158" t="s">
        <v>250</v>
      </c>
      <c r="D84" s="154">
        <f>1.3+3+1.3+3</f>
        <v>8.6</v>
      </c>
      <c r="E84" s="154">
        <v>0</v>
      </c>
      <c r="F84" s="154">
        <f t="shared" si="3"/>
        <v>0</v>
      </c>
      <c r="G84" s="154">
        <v>0</v>
      </c>
      <c r="H84" s="154">
        <v>1</v>
      </c>
      <c r="I84" s="154">
        <f t="shared" si="4"/>
        <v>0</v>
      </c>
      <c r="J84" s="152"/>
      <c r="K84" s="187"/>
      <c r="L84" s="187"/>
      <c r="M84" s="187"/>
      <c r="N84" s="187"/>
      <c r="O84" s="188"/>
      <c r="P84" s="187"/>
      <c r="Q84" s="187"/>
      <c r="R84" s="187"/>
      <c r="S84" s="187"/>
      <c r="T84" s="187"/>
      <c r="U84" s="187"/>
      <c r="V84" s="188"/>
      <c r="W84" s="187"/>
      <c r="X84" s="187"/>
      <c r="Y84" s="187"/>
      <c r="Z84" s="187"/>
      <c r="AA84" s="187"/>
      <c r="AB84" s="187"/>
      <c r="AC84" s="188"/>
      <c r="AD84" s="187"/>
      <c r="AE84" s="187"/>
      <c r="AF84" s="187"/>
      <c r="AG84" s="187"/>
      <c r="AH84" s="187"/>
      <c r="AI84" s="187"/>
      <c r="AJ84" s="188"/>
      <c r="AK84" s="187"/>
      <c r="AL84" s="187"/>
      <c r="AM84" s="187"/>
      <c r="AN84" s="187"/>
      <c r="AO84" s="187"/>
      <c r="AP84" s="187"/>
      <c r="AQ84" s="188"/>
      <c r="AR84" s="187"/>
      <c r="AS84" s="187"/>
      <c r="AT84" s="187"/>
      <c r="AU84" s="187"/>
      <c r="AV84" s="187"/>
      <c r="AW84" s="187"/>
      <c r="AX84" s="188"/>
      <c r="AY84" s="187"/>
      <c r="AZ84" s="187"/>
      <c r="BA84" s="187"/>
      <c r="BB84" s="187"/>
      <c r="BC84" s="187"/>
      <c r="BD84" s="187"/>
      <c r="BE84" s="188"/>
      <c r="BF84" s="187"/>
      <c r="BG84" s="187"/>
      <c r="BH84" s="187"/>
      <c r="BI84" s="187"/>
      <c r="BJ84" s="187"/>
      <c r="BK84" s="187"/>
      <c r="BL84" s="188"/>
      <c r="BM84" s="187"/>
      <c r="BN84" s="187"/>
      <c r="BO84" s="187"/>
      <c r="BP84" s="187"/>
      <c r="BQ84" s="187"/>
      <c r="BR84" s="187"/>
      <c r="BS84" s="188"/>
      <c r="BT84" s="187"/>
      <c r="BU84" s="187"/>
      <c r="BV84" s="187"/>
      <c r="BW84" s="187"/>
      <c r="BX84" s="187"/>
      <c r="BY84" s="187"/>
      <c r="BZ84" s="188"/>
      <c r="CA84" s="187"/>
      <c r="CB84" s="187"/>
      <c r="CC84" s="187"/>
      <c r="CD84" s="187"/>
      <c r="CE84" s="187"/>
      <c r="CF84" s="187"/>
      <c r="CG84" s="188"/>
      <c r="CH84" s="187"/>
      <c r="CI84" s="187"/>
      <c r="CJ84" s="187"/>
      <c r="CK84" s="187"/>
      <c r="CL84" s="187"/>
      <c r="CM84" s="187"/>
      <c r="CN84" s="188"/>
      <c r="CO84" s="187"/>
      <c r="CP84" s="187"/>
      <c r="CQ84" s="187"/>
      <c r="CR84" s="187"/>
      <c r="CS84" s="187"/>
      <c r="CT84" s="187"/>
      <c r="CU84" s="188"/>
      <c r="CV84" s="187"/>
      <c r="CW84" s="187"/>
      <c r="CX84" s="187"/>
      <c r="CY84" s="187"/>
      <c r="CZ84" s="187"/>
      <c r="DA84" s="187"/>
      <c r="DB84" s="188"/>
      <c r="DC84" s="187"/>
      <c r="DD84" s="187"/>
      <c r="DE84" s="187"/>
      <c r="DF84" s="187"/>
      <c r="DG84" s="187"/>
      <c r="DH84" s="187"/>
      <c r="DI84" s="188"/>
      <c r="DJ84" s="187"/>
      <c r="DK84" s="187"/>
      <c r="DL84" s="187"/>
      <c r="DM84" s="187"/>
      <c r="DN84" s="187"/>
      <c r="DO84" s="187"/>
      <c r="DP84" s="188"/>
      <c r="DQ84" s="187"/>
      <c r="DR84" s="187"/>
      <c r="DS84" s="187"/>
      <c r="DT84" s="187"/>
      <c r="DU84" s="187"/>
      <c r="DV84" s="187"/>
      <c r="DW84" s="188"/>
      <c r="DX84" s="187"/>
      <c r="DY84" s="187"/>
      <c r="DZ84" s="187"/>
      <c r="EA84" s="187"/>
      <c r="EB84" s="187"/>
      <c r="EC84" s="187"/>
      <c r="ED84" s="188"/>
      <c r="EE84" s="187"/>
      <c r="EF84" s="187"/>
      <c r="EG84" s="187"/>
      <c r="EH84" s="187"/>
      <c r="EI84" s="187"/>
      <c r="EJ84" s="187"/>
      <c r="EK84" s="188"/>
      <c r="EL84" s="187"/>
      <c r="EM84" s="187"/>
      <c r="EN84" s="187"/>
      <c r="EO84" s="187"/>
      <c r="EP84" s="187"/>
      <c r="EQ84" s="187"/>
      <c r="ER84" s="188"/>
      <c r="ES84" s="187"/>
      <c r="ET84" s="187"/>
      <c r="EU84" s="187"/>
      <c r="EV84" s="187"/>
      <c r="EW84" s="187"/>
      <c r="EX84" s="187"/>
      <c r="EY84" s="188"/>
      <c r="EZ84" s="187"/>
      <c r="FA84" s="187"/>
      <c r="FB84" s="187"/>
      <c r="FC84" s="187"/>
      <c r="FD84" s="187"/>
      <c r="FE84" s="187"/>
      <c r="FF84" s="188"/>
      <c r="FG84" s="187"/>
      <c r="FH84" s="187"/>
      <c r="FI84" s="187"/>
      <c r="FJ84" s="187"/>
      <c r="FK84" s="187"/>
      <c r="FL84" s="187"/>
      <c r="FM84" s="188"/>
      <c r="FN84" s="187"/>
      <c r="FO84" s="187"/>
      <c r="FP84" s="187"/>
      <c r="FQ84" s="187"/>
      <c r="FR84" s="187"/>
      <c r="FS84" s="187"/>
      <c r="FT84" s="188"/>
      <c r="FU84" s="187"/>
      <c r="FV84" s="187"/>
      <c r="FW84" s="187"/>
      <c r="FX84" s="187"/>
      <c r="FY84" s="187"/>
      <c r="FZ84" s="187"/>
      <c r="GA84" s="188"/>
      <c r="GB84" s="187"/>
      <c r="GC84" s="187"/>
      <c r="GD84" s="187"/>
      <c r="GE84" s="187"/>
      <c r="GF84" s="187"/>
      <c r="GG84" s="187"/>
      <c r="GH84" s="188"/>
      <c r="GI84" s="187"/>
      <c r="GJ84" s="187"/>
      <c r="GK84" s="187"/>
      <c r="GL84" s="187"/>
      <c r="GM84" s="187"/>
      <c r="GN84" s="187"/>
      <c r="GO84" s="188"/>
      <c r="GP84" s="187"/>
      <c r="GQ84" s="187"/>
      <c r="GR84" s="187"/>
      <c r="GS84" s="187"/>
      <c r="GT84" s="187"/>
      <c r="GU84" s="187"/>
      <c r="GV84" s="188"/>
      <c r="GW84" s="187"/>
      <c r="GX84" s="187"/>
      <c r="GY84" s="187"/>
      <c r="GZ84" s="187"/>
      <c r="HA84" s="187"/>
      <c r="HB84" s="187"/>
      <c r="HC84" s="188"/>
      <c r="HD84" s="187"/>
      <c r="HE84" s="187"/>
      <c r="HF84" s="187"/>
      <c r="HG84" s="187"/>
      <c r="HH84" s="187"/>
      <c r="HI84" s="187"/>
      <c r="HJ84" s="188"/>
      <c r="HK84" s="187"/>
      <c r="HL84" s="187"/>
      <c r="HM84" s="187"/>
      <c r="HN84" s="187"/>
      <c r="HO84" s="187"/>
      <c r="HP84" s="187"/>
      <c r="HQ84" s="188"/>
      <c r="HR84" s="187"/>
      <c r="HS84" s="187"/>
      <c r="HT84" s="187"/>
      <c r="HU84" s="187"/>
      <c r="HV84" s="187"/>
      <c r="HW84" s="187"/>
      <c r="HX84" s="188"/>
      <c r="HY84" s="187"/>
      <c r="HZ84" s="187"/>
      <c r="IA84" s="187"/>
      <c r="IB84" s="187"/>
      <c r="IC84" s="187"/>
      <c r="ID84" s="187"/>
      <c r="IE84" s="188"/>
      <c r="IF84" s="187"/>
      <c r="IG84" s="187"/>
      <c r="IH84" s="187"/>
      <c r="II84" s="187"/>
      <c r="IJ84" s="187"/>
      <c r="IK84" s="187"/>
      <c r="IL84" s="188"/>
      <c r="IM84" s="187"/>
      <c r="IN84" s="187"/>
      <c r="IO84" s="187"/>
      <c r="IP84" s="187"/>
      <c r="IQ84" s="187"/>
      <c r="IR84" s="187"/>
      <c r="IS84" s="188"/>
      <c r="IT84" s="187"/>
      <c r="IU84" s="187"/>
      <c r="IV84" s="187"/>
    </row>
    <row r="85" spans="1:256" s="189" customFormat="1" ht="18">
      <c r="A85" s="266"/>
      <c r="B85" s="267"/>
      <c r="C85" s="158"/>
      <c r="D85" s="154"/>
      <c r="E85" s="154"/>
      <c r="F85" s="154"/>
      <c r="G85" s="154"/>
      <c r="H85" s="154"/>
      <c r="I85" s="154"/>
      <c r="J85" s="152"/>
      <c r="K85" s="187"/>
      <c r="L85" s="187"/>
      <c r="M85" s="187"/>
      <c r="N85" s="187"/>
      <c r="O85" s="188"/>
      <c r="P85" s="187"/>
      <c r="Q85" s="187"/>
      <c r="R85" s="187"/>
      <c r="S85" s="187"/>
      <c r="T85" s="187"/>
      <c r="U85" s="187"/>
      <c r="V85" s="188"/>
      <c r="W85" s="187"/>
      <c r="X85" s="187"/>
      <c r="Y85" s="187"/>
      <c r="Z85" s="187"/>
      <c r="AA85" s="187"/>
      <c r="AB85" s="187"/>
      <c r="AC85" s="188"/>
      <c r="AD85" s="187"/>
      <c r="AE85" s="187"/>
      <c r="AF85" s="187"/>
      <c r="AG85" s="187"/>
      <c r="AH85" s="187"/>
      <c r="AI85" s="187"/>
      <c r="AJ85" s="188"/>
      <c r="AK85" s="187"/>
      <c r="AL85" s="187"/>
      <c r="AM85" s="187"/>
      <c r="AN85" s="187"/>
      <c r="AO85" s="187"/>
      <c r="AP85" s="187"/>
      <c r="AQ85" s="188"/>
      <c r="AR85" s="187"/>
      <c r="AS85" s="187"/>
      <c r="AT85" s="187"/>
      <c r="AU85" s="187"/>
      <c r="AV85" s="187"/>
      <c r="AW85" s="187"/>
      <c r="AX85" s="188"/>
      <c r="AY85" s="187"/>
      <c r="AZ85" s="187"/>
      <c r="BA85" s="187"/>
      <c r="BB85" s="187"/>
      <c r="BC85" s="187"/>
      <c r="BD85" s="187"/>
      <c r="BE85" s="188"/>
      <c r="BF85" s="187"/>
      <c r="BG85" s="187"/>
      <c r="BH85" s="187"/>
      <c r="BI85" s="187"/>
      <c r="BJ85" s="187"/>
      <c r="BK85" s="187"/>
      <c r="BL85" s="188"/>
      <c r="BM85" s="187"/>
      <c r="BN85" s="187"/>
      <c r="BO85" s="187"/>
      <c r="BP85" s="187"/>
      <c r="BQ85" s="187"/>
      <c r="BR85" s="187"/>
      <c r="BS85" s="188"/>
      <c r="BT85" s="187"/>
      <c r="BU85" s="187"/>
      <c r="BV85" s="187"/>
      <c r="BW85" s="187"/>
      <c r="BX85" s="187"/>
      <c r="BY85" s="187"/>
      <c r="BZ85" s="188"/>
      <c r="CA85" s="187"/>
      <c r="CB85" s="187"/>
      <c r="CC85" s="187"/>
      <c r="CD85" s="187"/>
      <c r="CE85" s="187"/>
      <c r="CF85" s="187"/>
      <c r="CG85" s="188"/>
      <c r="CH85" s="187"/>
      <c r="CI85" s="187"/>
      <c r="CJ85" s="187"/>
      <c r="CK85" s="187"/>
      <c r="CL85" s="187"/>
      <c r="CM85" s="187"/>
      <c r="CN85" s="188"/>
      <c r="CO85" s="187"/>
      <c r="CP85" s="187"/>
      <c r="CQ85" s="187"/>
      <c r="CR85" s="187"/>
      <c r="CS85" s="187"/>
      <c r="CT85" s="187"/>
      <c r="CU85" s="188"/>
      <c r="CV85" s="187"/>
      <c r="CW85" s="187"/>
      <c r="CX85" s="187"/>
      <c r="CY85" s="187"/>
      <c r="CZ85" s="187"/>
      <c r="DA85" s="187"/>
      <c r="DB85" s="188"/>
      <c r="DC85" s="187"/>
      <c r="DD85" s="187"/>
      <c r="DE85" s="187"/>
      <c r="DF85" s="187"/>
      <c r="DG85" s="187"/>
      <c r="DH85" s="187"/>
      <c r="DI85" s="188"/>
      <c r="DJ85" s="187"/>
      <c r="DK85" s="187"/>
      <c r="DL85" s="187"/>
      <c r="DM85" s="187"/>
      <c r="DN85" s="187"/>
      <c r="DO85" s="187"/>
      <c r="DP85" s="188"/>
      <c r="DQ85" s="187"/>
      <c r="DR85" s="187"/>
      <c r="DS85" s="187"/>
      <c r="DT85" s="187"/>
      <c r="DU85" s="187"/>
      <c r="DV85" s="187"/>
      <c r="DW85" s="188"/>
      <c r="DX85" s="187"/>
      <c r="DY85" s="187"/>
      <c r="DZ85" s="187"/>
      <c r="EA85" s="187"/>
      <c r="EB85" s="187"/>
      <c r="EC85" s="187"/>
      <c r="ED85" s="188"/>
      <c r="EE85" s="187"/>
      <c r="EF85" s="187"/>
      <c r="EG85" s="187"/>
      <c r="EH85" s="187"/>
      <c r="EI85" s="187"/>
      <c r="EJ85" s="187"/>
      <c r="EK85" s="188"/>
      <c r="EL85" s="187"/>
      <c r="EM85" s="187"/>
      <c r="EN85" s="187"/>
      <c r="EO85" s="187"/>
      <c r="EP85" s="187"/>
      <c r="EQ85" s="187"/>
      <c r="ER85" s="188"/>
      <c r="ES85" s="187"/>
      <c r="ET85" s="187"/>
      <c r="EU85" s="187"/>
      <c r="EV85" s="187"/>
      <c r="EW85" s="187"/>
      <c r="EX85" s="187"/>
      <c r="EY85" s="188"/>
      <c r="EZ85" s="187"/>
      <c r="FA85" s="187"/>
      <c r="FB85" s="187"/>
      <c r="FC85" s="187"/>
      <c r="FD85" s="187"/>
      <c r="FE85" s="187"/>
      <c r="FF85" s="188"/>
      <c r="FG85" s="187"/>
      <c r="FH85" s="187"/>
      <c r="FI85" s="187"/>
      <c r="FJ85" s="187"/>
      <c r="FK85" s="187"/>
      <c r="FL85" s="187"/>
      <c r="FM85" s="188"/>
      <c r="FN85" s="187"/>
      <c r="FO85" s="187"/>
      <c r="FP85" s="187"/>
      <c r="FQ85" s="187"/>
      <c r="FR85" s="187"/>
      <c r="FS85" s="187"/>
      <c r="FT85" s="188"/>
      <c r="FU85" s="187"/>
      <c r="FV85" s="187"/>
      <c r="FW85" s="187"/>
      <c r="FX85" s="187"/>
      <c r="FY85" s="187"/>
      <c r="FZ85" s="187"/>
      <c r="GA85" s="188"/>
      <c r="GB85" s="187"/>
      <c r="GC85" s="187"/>
      <c r="GD85" s="187"/>
      <c r="GE85" s="187"/>
      <c r="GF85" s="187"/>
      <c r="GG85" s="187"/>
      <c r="GH85" s="188"/>
      <c r="GI85" s="187"/>
      <c r="GJ85" s="187"/>
      <c r="GK85" s="187"/>
      <c r="GL85" s="187"/>
      <c r="GM85" s="187"/>
      <c r="GN85" s="187"/>
      <c r="GO85" s="188"/>
      <c r="GP85" s="187"/>
      <c r="GQ85" s="187"/>
      <c r="GR85" s="187"/>
      <c r="GS85" s="187"/>
      <c r="GT85" s="187"/>
      <c r="GU85" s="187"/>
      <c r="GV85" s="188"/>
      <c r="GW85" s="187"/>
      <c r="GX85" s="187"/>
      <c r="GY85" s="187"/>
      <c r="GZ85" s="187"/>
      <c r="HA85" s="187"/>
      <c r="HB85" s="187"/>
      <c r="HC85" s="188"/>
      <c r="HD85" s="187"/>
      <c r="HE85" s="187"/>
      <c r="HF85" s="187"/>
      <c r="HG85" s="187"/>
      <c r="HH85" s="187"/>
      <c r="HI85" s="187"/>
      <c r="HJ85" s="188"/>
      <c r="HK85" s="187"/>
      <c r="HL85" s="187"/>
      <c r="HM85" s="187"/>
      <c r="HN85" s="187"/>
      <c r="HO85" s="187"/>
      <c r="HP85" s="187"/>
      <c r="HQ85" s="188"/>
      <c r="HR85" s="187"/>
      <c r="HS85" s="187"/>
      <c r="HT85" s="187"/>
      <c r="HU85" s="187"/>
      <c r="HV85" s="187"/>
      <c r="HW85" s="187"/>
      <c r="HX85" s="188"/>
      <c r="HY85" s="187"/>
      <c r="HZ85" s="187"/>
      <c r="IA85" s="187"/>
      <c r="IB85" s="187"/>
      <c r="IC85" s="187"/>
      <c r="ID85" s="187"/>
      <c r="IE85" s="188"/>
      <c r="IF85" s="187"/>
      <c r="IG85" s="187"/>
      <c r="IH85" s="187"/>
      <c r="II85" s="187"/>
      <c r="IJ85" s="187"/>
      <c r="IK85" s="187"/>
      <c r="IL85" s="188"/>
      <c r="IM85" s="187"/>
      <c r="IN85" s="187"/>
      <c r="IO85" s="187"/>
      <c r="IP85" s="187"/>
      <c r="IQ85" s="187"/>
      <c r="IR85" s="187"/>
      <c r="IS85" s="188"/>
      <c r="IT85" s="187"/>
      <c r="IU85" s="187"/>
      <c r="IV85" s="187"/>
    </row>
    <row r="86" spans="1:256" s="189" customFormat="1" ht="18">
      <c r="A86" s="276" t="s">
        <v>2</v>
      </c>
      <c r="B86" s="277"/>
      <c r="C86" s="277"/>
      <c r="D86" s="277"/>
      <c r="E86" s="277"/>
      <c r="F86" s="277"/>
      <c r="G86" s="277"/>
      <c r="H86" s="278"/>
      <c r="I86" s="155">
        <f>SUM(I77:I84)</f>
        <v>27.503999999999998</v>
      </c>
      <c r="J86" s="156"/>
      <c r="K86" s="187"/>
      <c r="L86" s="187"/>
      <c r="M86" s="187"/>
      <c r="N86" s="187"/>
      <c r="O86" s="188"/>
      <c r="P86" s="187"/>
      <c r="Q86" s="187"/>
      <c r="R86" s="187"/>
      <c r="S86" s="187"/>
      <c r="T86" s="187"/>
      <c r="U86" s="187"/>
      <c r="V86" s="188"/>
      <c r="W86" s="187"/>
      <c r="X86" s="187"/>
      <c r="Y86" s="187"/>
      <c r="Z86" s="187"/>
      <c r="AA86" s="187"/>
      <c r="AB86" s="187"/>
      <c r="AC86" s="188"/>
      <c r="AD86" s="187"/>
      <c r="AE86" s="187"/>
      <c r="AF86" s="187"/>
      <c r="AG86" s="187"/>
      <c r="AH86" s="187"/>
      <c r="AI86" s="187"/>
      <c r="AJ86" s="188"/>
      <c r="AK86" s="187"/>
      <c r="AL86" s="187"/>
      <c r="AM86" s="187"/>
      <c r="AN86" s="187"/>
      <c r="AO86" s="187"/>
      <c r="AP86" s="187"/>
      <c r="AQ86" s="188"/>
      <c r="AR86" s="187"/>
      <c r="AS86" s="187"/>
      <c r="AT86" s="187"/>
      <c r="AU86" s="187"/>
      <c r="AV86" s="187"/>
      <c r="AW86" s="187"/>
      <c r="AX86" s="188"/>
      <c r="AY86" s="187"/>
      <c r="AZ86" s="187"/>
      <c r="BA86" s="187"/>
      <c r="BB86" s="187"/>
      <c r="BC86" s="187"/>
      <c r="BD86" s="187"/>
      <c r="BE86" s="188"/>
      <c r="BF86" s="187"/>
      <c r="BG86" s="187"/>
      <c r="BH86" s="187"/>
      <c r="BI86" s="187"/>
      <c r="BJ86" s="187"/>
      <c r="BK86" s="187"/>
      <c r="BL86" s="188"/>
      <c r="BM86" s="187"/>
      <c r="BN86" s="187"/>
      <c r="BO86" s="187"/>
      <c r="BP86" s="187"/>
      <c r="BQ86" s="187"/>
      <c r="BR86" s="187"/>
      <c r="BS86" s="188"/>
      <c r="BT86" s="187"/>
      <c r="BU86" s="187"/>
      <c r="BV86" s="187"/>
      <c r="BW86" s="187"/>
      <c r="BX86" s="187"/>
      <c r="BY86" s="187"/>
      <c r="BZ86" s="188"/>
      <c r="CA86" s="187"/>
      <c r="CB86" s="187"/>
      <c r="CC86" s="187"/>
      <c r="CD86" s="187"/>
      <c r="CE86" s="187"/>
      <c r="CF86" s="187"/>
      <c r="CG86" s="188"/>
      <c r="CH86" s="187"/>
      <c r="CI86" s="187"/>
      <c r="CJ86" s="187"/>
      <c r="CK86" s="187"/>
      <c r="CL86" s="187"/>
      <c r="CM86" s="187"/>
      <c r="CN86" s="188"/>
      <c r="CO86" s="187"/>
      <c r="CP86" s="187"/>
      <c r="CQ86" s="187"/>
      <c r="CR86" s="187"/>
      <c r="CS86" s="187"/>
      <c r="CT86" s="187"/>
      <c r="CU86" s="188"/>
      <c r="CV86" s="187"/>
      <c r="CW86" s="187"/>
      <c r="CX86" s="187"/>
      <c r="CY86" s="187"/>
      <c r="CZ86" s="187"/>
      <c r="DA86" s="187"/>
      <c r="DB86" s="188"/>
      <c r="DC86" s="187"/>
      <c r="DD86" s="187"/>
      <c r="DE86" s="187"/>
      <c r="DF86" s="187"/>
      <c r="DG86" s="187"/>
      <c r="DH86" s="187"/>
      <c r="DI86" s="188"/>
      <c r="DJ86" s="187"/>
      <c r="DK86" s="187"/>
      <c r="DL86" s="187"/>
      <c r="DM86" s="187"/>
      <c r="DN86" s="187"/>
      <c r="DO86" s="187"/>
      <c r="DP86" s="188"/>
      <c r="DQ86" s="187"/>
      <c r="DR86" s="187"/>
      <c r="DS86" s="187"/>
      <c r="DT86" s="187"/>
      <c r="DU86" s="187"/>
      <c r="DV86" s="187"/>
      <c r="DW86" s="188"/>
      <c r="DX86" s="187"/>
      <c r="DY86" s="187"/>
      <c r="DZ86" s="187"/>
      <c r="EA86" s="187"/>
      <c r="EB86" s="187"/>
      <c r="EC86" s="187"/>
      <c r="ED86" s="188"/>
      <c r="EE86" s="187"/>
      <c r="EF86" s="187"/>
      <c r="EG86" s="187"/>
      <c r="EH86" s="187"/>
      <c r="EI86" s="187"/>
      <c r="EJ86" s="187"/>
      <c r="EK86" s="188"/>
      <c r="EL86" s="187"/>
      <c r="EM86" s="187"/>
      <c r="EN86" s="187"/>
      <c r="EO86" s="187"/>
      <c r="EP86" s="187"/>
      <c r="EQ86" s="187"/>
      <c r="ER86" s="188"/>
      <c r="ES86" s="187"/>
      <c r="ET86" s="187"/>
      <c r="EU86" s="187"/>
      <c r="EV86" s="187"/>
      <c r="EW86" s="187"/>
      <c r="EX86" s="187"/>
      <c r="EY86" s="188"/>
      <c r="EZ86" s="187"/>
      <c r="FA86" s="187"/>
      <c r="FB86" s="187"/>
      <c r="FC86" s="187"/>
      <c r="FD86" s="187"/>
      <c r="FE86" s="187"/>
      <c r="FF86" s="188"/>
      <c r="FG86" s="187"/>
      <c r="FH86" s="187"/>
      <c r="FI86" s="187"/>
      <c r="FJ86" s="187"/>
      <c r="FK86" s="187"/>
      <c r="FL86" s="187"/>
      <c r="FM86" s="188"/>
      <c r="FN86" s="187"/>
      <c r="FO86" s="187"/>
      <c r="FP86" s="187"/>
      <c r="FQ86" s="187"/>
      <c r="FR86" s="187"/>
      <c r="FS86" s="187"/>
      <c r="FT86" s="188"/>
      <c r="FU86" s="187"/>
      <c r="FV86" s="187"/>
      <c r="FW86" s="187"/>
      <c r="FX86" s="187"/>
      <c r="FY86" s="187"/>
      <c r="FZ86" s="187"/>
      <c r="GA86" s="188"/>
      <c r="GB86" s="187"/>
      <c r="GC86" s="187"/>
      <c r="GD86" s="187"/>
      <c r="GE86" s="187"/>
      <c r="GF86" s="187"/>
      <c r="GG86" s="187"/>
      <c r="GH86" s="188"/>
      <c r="GI86" s="187"/>
      <c r="GJ86" s="187"/>
      <c r="GK86" s="187"/>
      <c r="GL86" s="187"/>
      <c r="GM86" s="187"/>
      <c r="GN86" s="187"/>
      <c r="GO86" s="188"/>
      <c r="GP86" s="187"/>
      <c r="GQ86" s="187"/>
      <c r="GR86" s="187"/>
      <c r="GS86" s="187"/>
      <c r="GT86" s="187"/>
      <c r="GU86" s="187"/>
      <c r="GV86" s="188"/>
      <c r="GW86" s="187"/>
      <c r="GX86" s="187"/>
      <c r="GY86" s="187"/>
      <c r="GZ86" s="187"/>
      <c r="HA86" s="187"/>
      <c r="HB86" s="187"/>
      <c r="HC86" s="188"/>
      <c r="HD86" s="187"/>
      <c r="HE86" s="187"/>
      <c r="HF86" s="187"/>
      <c r="HG86" s="187"/>
      <c r="HH86" s="187"/>
      <c r="HI86" s="187"/>
      <c r="HJ86" s="188"/>
      <c r="HK86" s="187"/>
      <c r="HL86" s="187"/>
      <c r="HM86" s="187"/>
      <c r="HN86" s="187"/>
      <c r="HO86" s="187"/>
      <c r="HP86" s="187"/>
      <c r="HQ86" s="188"/>
      <c r="HR86" s="187"/>
      <c r="HS86" s="187"/>
      <c r="HT86" s="187"/>
      <c r="HU86" s="187"/>
      <c r="HV86" s="187"/>
      <c r="HW86" s="187"/>
      <c r="HX86" s="188"/>
      <c r="HY86" s="187"/>
      <c r="HZ86" s="187"/>
      <c r="IA86" s="187"/>
      <c r="IB86" s="187"/>
      <c r="IC86" s="187"/>
      <c r="ID86" s="187"/>
      <c r="IE86" s="188"/>
      <c r="IF86" s="187"/>
      <c r="IG86" s="187"/>
      <c r="IH86" s="187"/>
      <c r="II86" s="187"/>
      <c r="IJ86" s="187"/>
      <c r="IK86" s="187"/>
      <c r="IL86" s="188"/>
      <c r="IM86" s="187"/>
      <c r="IN86" s="187"/>
      <c r="IO86" s="187"/>
      <c r="IP86" s="187"/>
      <c r="IQ86" s="187"/>
      <c r="IR86" s="187"/>
      <c r="IS86" s="188"/>
      <c r="IT86" s="187"/>
      <c r="IU86" s="187"/>
      <c r="IV86" s="187"/>
    </row>
    <row r="87" spans="1:256" s="189" customFormat="1" ht="18">
      <c r="A87" s="161"/>
      <c r="B87" s="162"/>
      <c r="C87" s="162"/>
      <c r="D87" s="162"/>
      <c r="E87" s="162"/>
      <c r="F87" s="162"/>
      <c r="G87" s="162"/>
      <c r="H87" s="162"/>
      <c r="I87" s="131"/>
      <c r="J87" s="163"/>
      <c r="K87" s="198"/>
      <c r="L87" s="187"/>
      <c r="M87" s="187"/>
      <c r="N87" s="187"/>
      <c r="O87" s="188"/>
      <c r="P87" s="187"/>
      <c r="Q87" s="187"/>
      <c r="R87" s="187"/>
      <c r="S87" s="187"/>
      <c r="T87" s="187"/>
      <c r="U87" s="187"/>
      <c r="V87" s="188"/>
      <c r="W87" s="187"/>
      <c r="X87" s="187"/>
      <c r="Y87" s="187"/>
      <c r="Z87" s="187"/>
      <c r="AA87" s="187"/>
      <c r="AB87" s="187"/>
      <c r="AC87" s="188"/>
      <c r="AD87" s="187"/>
      <c r="AE87" s="187"/>
      <c r="AF87" s="187"/>
      <c r="AG87" s="187"/>
      <c r="AH87" s="187"/>
      <c r="AI87" s="187"/>
      <c r="AJ87" s="188"/>
      <c r="AK87" s="187"/>
      <c r="AL87" s="187"/>
      <c r="AM87" s="187"/>
      <c r="AN87" s="187"/>
      <c r="AO87" s="187"/>
      <c r="AP87" s="187"/>
      <c r="AQ87" s="188"/>
      <c r="AR87" s="187"/>
      <c r="AS87" s="187"/>
      <c r="AT87" s="187"/>
      <c r="AU87" s="187"/>
      <c r="AV87" s="187"/>
      <c r="AW87" s="187"/>
      <c r="AX87" s="188"/>
      <c r="AY87" s="187"/>
      <c r="AZ87" s="187"/>
      <c r="BA87" s="187"/>
      <c r="BB87" s="187"/>
      <c r="BC87" s="187"/>
      <c r="BD87" s="187"/>
      <c r="BE87" s="188"/>
      <c r="BF87" s="187"/>
      <c r="BG87" s="187"/>
      <c r="BH87" s="187"/>
      <c r="BI87" s="187"/>
      <c r="BJ87" s="187"/>
      <c r="BK87" s="187"/>
      <c r="BL87" s="188"/>
      <c r="BM87" s="187"/>
      <c r="BN87" s="187"/>
      <c r="BO87" s="187"/>
      <c r="BP87" s="187"/>
      <c r="BQ87" s="187"/>
      <c r="BR87" s="187"/>
      <c r="BS87" s="188"/>
      <c r="BT87" s="187"/>
      <c r="BU87" s="187"/>
      <c r="BV87" s="187"/>
      <c r="BW87" s="187"/>
      <c r="BX87" s="187"/>
      <c r="BY87" s="187"/>
      <c r="BZ87" s="188"/>
      <c r="CA87" s="187"/>
      <c r="CB87" s="187"/>
      <c r="CC87" s="187"/>
      <c r="CD87" s="187"/>
      <c r="CE87" s="187"/>
      <c r="CF87" s="187"/>
      <c r="CG87" s="188"/>
      <c r="CH87" s="187"/>
      <c r="CI87" s="187"/>
      <c r="CJ87" s="187"/>
      <c r="CK87" s="187"/>
      <c r="CL87" s="187"/>
      <c r="CM87" s="187"/>
      <c r="CN87" s="188"/>
      <c r="CO87" s="187"/>
      <c r="CP87" s="187"/>
      <c r="CQ87" s="187"/>
      <c r="CR87" s="187"/>
      <c r="CS87" s="187"/>
      <c r="CT87" s="187"/>
      <c r="CU87" s="188"/>
      <c r="CV87" s="187"/>
      <c r="CW87" s="187"/>
      <c r="CX87" s="187"/>
      <c r="CY87" s="187"/>
      <c r="CZ87" s="187"/>
      <c r="DA87" s="187"/>
      <c r="DB87" s="188"/>
      <c r="DC87" s="187"/>
      <c r="DD87" s="187"/>
      <c r="DE87" s="187"/>
      <c r="DF87" s="187"/>
      <c r="DG87" s="187"/>
      <c r="DH87" s="187"/>
      <c r="DI87" s="188"/>
      <c r="DJ87" s="187"/>
      <c r="DK87" s="187"/>
      <c r="DL87" s="187"/>
      <c r="DM87" s="187"/>
      <c r="DN87" s="187"/>
      <c r="DO87" s="187"/>
      <c r="DP87" s="188"/>
      <c r="DQ87" s="187"/>
      <c r="DR87" s="187"/>
      <c r="DS87" s="187"/>
      <c r="DT87" s="187"/>
      <c r="DU87" s="187"/>
      <c r="DV87" s="187"/>
      <c r="DW87" s="188"/>
      <c r="DX87" s="187"/>
      <c r="DY87" s="187"/>
      <c r="DZ87" s="187"/>
      <c r="EA87" s="187"/>
      <c r="EB87" s="187"/>
      <c r="EC87" s="187"/>
      <c r="ED87" s="188"/>
      <c r="EE87" s="187"/>
      <c r="EF87" s="187"/>
      <c r="EG87" s="187"/>
      <c r="EH87" s="187"/>
      <c r="EI87" s="187"/>
      <c r="EJ87" s="187"/>
      <c r="EK87" s="188"/>
      <c r="EL87" s="187"/>
      <c r="EM87" s="187"/>
      <c r="EN87" s="187"/>
      <c r="EO87" s="187"/>
      <c r="EP87" s="187"/>
      <c r="EQ87" s="187"/>
      <c r="ER87" s="188"/>
      <c r="ES87" s="187"/>
      <c r="ET87" s="187"/>
      <c r="EU87" s="187"/>
      <c r="EV87" s="187"/>
      <c r="EW87" s="187"/>
      <c r="EX87" s="187"/>
      <c r="EY87" s="188"/>
      <c r="EZ87" s="187"/>
      <c r="FA87" s="187"/>
      <c r="FB87" s="187"/>
      <c r="FC87" s="187"/>
      <c r="FD87" s="187"/>
      <c r="FE87" s="187"/>
      <c r="FF87" s="188"/>
      <c r="FG87" s="187"/>
      <c r="FH87" s="187"/>
      <c r="FI87" s="187"/>
      <c r="FJ87" s="187"/>
      <c r="FK87" s="187"/>
      <c r="FL87" s="187"/>
      <c r="FM87" s="188"/>
      <c r="FN87" s="187"/>
      <c r="FO87" s="187"/>
      <c r="FP87" s="187"/>
      <c r="FQ87" s="187"/>
      <c r="FR87" s="187"/>
      <c r="FS87" s="187"/>
      <c r="FT87" s="188"/>
      <c r="FU87" s="187"/>
      <c r="FV87" s="187"/>
      <c r="FW87" s="187"/>
      <c r="FX87" s="187"/>
      <c r="FY87" s="187"/>
      <c r="FZ87" s="187"/>
      <c r="GA87" s="188"/>
      <c r="GB87" s="187"/>
      <c r="GC87" s="187"/>
      <c r="GD87" s="187"/>
      <c r="GE87" s="187"/>
      <c r="GF87" s="187"/>
      <c r="GG87" s="187"/>
      <c r="GH87" s="188"/>
      <c r="GI87" s="187"/>
      <c r="GJ87" s="187"/>
      <c r="GK87" s="187"/>
      <c r="GL87" s="187"/>
      <c r="GM87" s="187"/>
      <c r="GN87" s="187"/>
      <c r="GO87" s="188"/>
      <c r="GP87" s="187"/>
      <c r="GQ87" s="187"/>
      <c r="GR87" s="187"/>
      <c r="GS87" s="187"/>
      <c r="GT87" s="187"/>
      <c r="GU87" s="187"/>
      <c r="GV87" s="188"/>
      <c r="GW87" s="187"/>
      <c r="GX87" s="187"/>
      <c r="GY87" s="187"/>
      <c r="GZ87" s="187"/>
      <c r="HA87" s="187"/>
      <c r="HB87" s="187"/>
      <c r="HC87" s="188"/>
      <c r="HD87" s="187"/>
      <c r="HE87" s="187"/>
      <c r="HF87" s="187"/>
      <c r="HG87" s="187"/>
      <c r="HH87" s="187"/>
      <c r="HI87" s="187"/>
      <c r="HJ87" s="188"/>
      <c r="HK87" s="187"/>
      <c r="HL87" s="187"/>
      <c r="HM87" s="187"/>
      <c r="HN87" s="187"/>
      <c r="HO87" s="187"/>
      <c r="HP87" s="187"/>
      <c r="HQ87" s="188"/>
      <c r="HR87" s="187"/>
      <c r="HS87" s="187"/>
      <c r="HT87" s="187"/>
      <c r="HU87" s="187"/>
      <c r="HV87" s="187"/>
      <c r="HW87" s="187"/>
      <c r="HX87" s="188"/>
      <c r="HY87" s="187"/>
      <c r="HZ87" s="187"/>
      <c r="IA87" s="187"/>
      <c r="IB87" s="187"/>
      <c r="IC87" s="187"/>
      <c r="ID87" s="187"/>
      <c r="IE87" s="188"/>
      <c r="IF87" s="187"/>
      <c r="IG87" s="187"/>
      <c r="IH87" s="187"/>
      <c r="II87" s="187"/>
      <c r="IJ87" s="187"/>
      <c r="IK87" s="187"/>
      <c r="IL87" s="188"/>
      <c r="IM87" s="187"/>
      <c r="IN87" s="187"/>
      <c r="IO87" s="187"/>
      <c r="IP87" s="187"/>
      <c r="IQ87" s="187"/>
      <c r="IR87" s="187"/>
      <c r="IS87" s="188"/>
      <c r="IT87" s="187"/>
      <c r="IU87" s="187"/>
      <c r="IV87" s="187"/>
    </row>
    <row r="88" spans="1:256" s="139" customFormat="1" ht="18">
      <c r="A88" s="135">
        <v>3</v>
      </c>
      <c r="B88" s="268" t="s">
        <v>145</v>
      </c>
      <c r="C88" s="268"/>
      <c r="D88" s="268"/>
      <c r="E88" s="268"/>
      <c r="F88" s="268"/>
      <c r="G88" s="268"/>
      <c r="H88" s="268"/>
      <c r="I88" s="268"/>
      <c r="J88" s="269"/>
      <c r="K88" s="200"/>
      <c r="L88" s="137"/>
      <c r="M88" s="137"/>
      <c r="N88" s="137"/>
      <c r="O88" s="138"/>
      <c r="P88" s="137"/>
      <c r="Q88" s="137"/>
      <c r="R88" s="137"/>
      <c r="S88" s="137"/>
      <c r="T88" s="137"/>
      <c r="U88" s="137"/>
      <c r="V88" s="138"/>
      <c r="W88" s="137"/>
      <c r="X88" s="137"/>
      <c r="Y88" s="137"/>
      <c r="Z88" s="137"/>
      <c r="AA88" s="137"/>
      <c r="AB88" s="137"/>
      <c r="AC88" s="138"/>
      <c r="AD88" s="137"/>
      <c r="AE88" s="137"/>
      <c r="AF88" s="137"/>
      <c r="AG88" s="137"/>
      <c r="AH88" s="137"/>
      <c r="AI88" s="137"/>
      <c r="AJ88" s="138"/>
      <c r="AK88" s="137"/>
      <c r="AL88" s="137"/>
      <c r="AM88" s="137"/>
      <c r="AN88" s="137"/>
      <c r="AO88" s="137"/>
      <c r="AP88" s="137"/>
      <c r="AQ88" s="138"/>
      <c r="AR88" s="137"/>
      <c r="AS88" s="137"/>
      <c r="AT88" s="137"/>
      <c r="AU88" s="137"/>
      <c r="AV88" s="137"/>
      <c r="AW88" s="137"/>
      <c r="AX88" s="138"/>
      <c r="AY88" s="137"/>
      <c r="AZ88" s="137"/>
      <c r="BA88" s="137"/>
      <c r="BB88" s="137"/>
      <c r="BC88" s="137"/>
      <c r="BD88" s="137"/>
      <c r="BE88" s="138"/>
      <c r="BF88" s="137"/>
      <c r="BG88" s="137"/>
      <c r="BH88" s="137"/>
      <c r="BI88" s="137"/>
      <c r="BJ88" s="137"/>
      <c r="BK88" s="137"/>
      <c r="BL88" s="138"/>
      <c r="BM88" s="137"/>
      <c r="BN88" s="137"/>
      <c r="BO88" s="137"/>
      <c r="BP88" s="137"/>
      <c r="BQ88" s="137"/>
      <c r="BR88" s="137"/>
      <c r="BS88" s="138"/>
      <c r="BT88" s="137"/>
      <c r="BU88" s="137"/>
      <c r="BV88" s="137"/>
      <c r="BW88" s="137"/>
      <c r="BX88" s="137"/>
      <c r="BY88" s="137"/>
      <c r="BZ88" s="138"/>
      <c r="CA88" s="137"/>
      <c r="CB88" s="137"/>
      <c r="CC88" s="137"/>
      <c r="CD88" s="137"/>
      <c r="CE88" s="137"/>
      <c r="CF88" s="137"/>
      <c r="CG88" s="138"/>
      <c r="CH88" s="137"/>
      <c r="CI88" s="137"/>
      <c r="CJ88" s="137"/>
      <c r="CK88" s="137"/>
      <c r="CL88" s="137"/>
      <c r="CM88" s="137"/>
      <c r="CN88" s="138"/>
      <c r="CO88" s="137"/>
      <c r="CP88" s="137"/>
      <c r="CQ88" s="137"/>
      <c r="CR88" s="137"/>
      <c r="CS88" s="137"/>
      <c r="CT88" s="137"/>
      <c r="CU88" s="138"/>
      <c r="CV88" s="137"/>
      <c r="CW88" s="137"/>
      <c r="CX88" s="137"/>
      <c r="CY88" s="137"/>
      <c r="CZ88" s="137"/>
      <c r="DA88" s="137"/>
      <c r="DB88" s="138"/>
      <c r="DC88" s="137"/>
      <c r="DD88" s="137"/>
      <c r="DE88" s="137"/>
      <c r="DF88" s="137"/>
      <c r="DG88" s="137"/>
      <c r="DH88" s="137"/>
      <c r="DI88" s="138"/>
      <c r="DJ88" s="137"/>
      <c r="DK88" s="137"/>
      <c r="DL88" s="137"/>
      <c r="DM88" s="137"/>
      <c r="DN88" s="137"/>
      <c r="DO88" s="137"/>
      <c r="DP88" s="138"/>
      <c r="DQ88" s="137"/>
      <c r="DR88" s="137"/>
      <c r="DS88" s="137"/>
      <c r="DT88" s="137"/>
      <c r="DU88" s="137"/>
      <c r="DV88" s="137"/>
      <c r="DW88" s="138"/>
      <c r="DX88" s="137"/>
      <c r="DY88" s="137"/>
      <c r="DZ88" s="137"/>
      <c r="EA88" s="137"/>
      <c r="EB88" s="137"/>
      <c r="EC88" s="137"/>
      <c r="ED88" s="138"/>
      <c r="EE88" s="137"/>
      <c r="EF88" s="137"/>
      <c r="EG88" s="137"/>
      <c r="EH88" s="137"/>
      <c r="EI88" s="137"/>
      <c r="EJ88" s="137"/>
      <c r="EK88" s="138"/>
      <c r="EL88" s="137"/>
      <c r="EM88" s="137"/>
      <c r="EN88" s="137"/>
      <c r="EO88" s="137"/>
      <c r="EP88" s="137"/>
      <c r="EQ88" s="137"/>
      <c r="ER88" s="138"/>
      <c r="ES88" s="137"/>
      <c r="ET88" s="137"/>
      <c r="EU88" s="137"/>
      <c r="EV88" s="137"/>
      <c r="EW88" s="137"/>
      <c r="EX88" s="137"/>
      <c r="EY88" s="138"/>
      <c r="EZ88" s="137"/>
      <c r="FA88" s="137"/>
      <c r="FB88" s="137"/>
      <c r="FC88" s="137"/>
      <c r="FD88" s="137"/>
      <c r="FE88" s="137"/>
      <c r="FF88" s="138"/>
      <c r="FG88" s="137"/>
      <c r="FH88" s="137"/>
      <c r="FI88" s="137"/>
      <c r="FJ88" s="137"/>
      <c r="FK88" s="137"/>
      <c r="FL88" s="137"/>
      <c r="FM88" s="138"/>
      <c r="FN88" s="137"/>
      <c r="FO88" s="137"/>
      <c r="FP88" s="137"/>
      <c r="FQ88" s="137"/>
      <c r="FR88" s="137"/>
      <c r="FS88" s="137"/>
      <c r="FT88" s="138"/>
      <c r="FU88" s="137"/>
      <c r="FV88" s="137"/>
      <c r="FW88" s="137"/>
      <c r="FX88" s="137"/>
      <c r="FY88" s="137"/>
      <c r="FZ88" s="137"/>
      <c r="GA88" s="138"/>
      <c r="GB88" s="137"/>
      <c r="GC88" s="137"/>
      <c r="GD88" s="137"/>
      <c r="GE88" s="137"/>
      <c r="GF88" s="137"/>
      <c r="GG88" s="137"/>
      <c r="GH88" s="138"/>
      <c r="GI88" s="137"/>
      <c r="GJ88" s="137"/>
      <c r="GK88" s="137"/>
      <c r="GL88" s="137"/>
      <c r="GM88" s="137"/>
      <c r="GN88" s="137"/>
      <c r="GO88" s="138"/>
      <c r="GP88" s="137"/>
      <c r="GQ88" s="137"/>
      <c r="GR88" s="137"/>
      <c r="GS88" s="137"/>
      <c r="GT88" s="137"/>
      <c r="GU88" s="137"/>
      <c r="GV88" s="138"/>
      <c r="GW88" s="137"/>
      <c r="GX88" s="137"/>
      <c r="GY88" s="137"/>
      <c r="GZ88" s="137"/>
      <c r="HA88" s="137"/>
      <c r="HB88" s="137"/>
      <c r="HC88" s="138"/>
      <c r="HD88" s="137"/>
      <c r="HE88" s="137"/>
      <c r="HF88" s="137"/>
      <c r="HG88" s="137"/>
      <c r="HH88" s="137"/>
      <c r="HI88" s="137"/>
      <c r="HJ88" s="138"/>
      <c r="HK88" s="137"/>
      <c r="HL88" s="137"/>
      <c r="HM88" s="137"/>
      <c r="HN88" s="137"/>
      <c r="HO88" s="137"/>
      <c r="HP88" s="137"/>
      <c r="HQ88" s="138"/>
      <c r="HR88" s="137"/>
      <c r="HS88" s="137"/>
      <c r="HT88" s="137"/>
      <c r="HU88" s="137"/>
      <c r="HV88" s="137"/>
      <c r="HW88" s="137"/>
      <c r="HX88" s="138"/>
      <c r="HY88" s="137"/>
      <c r="HZ88" s="137"/>
      <c r="IA88" s="137"/>
      <c r="IB88" s="137"/>
      <c r="IC88" s="137"/>
      <c r="ID88" s="137"/>
      <c r="IE88" s="138"/>
      <c r="IF88" s="137"/>
      <c r="IG88" s="137"/>
      <c r="IH88" s="137"/>
      <c r="II88" s="137"/>
      <c r="IJ88" s="137"/>
      <c r="IK88" s="137"/>
      <c r="IL88" s="138"/>
      <c r="IM88" s="137"/>
      <c r="IN88" s="137"/>
      <c r="IO88" s="137"/>
      <c r="IP88" s="137"/>
      <c r="IQ88" s="137"/>
      <c r="IR88" s="137"/>
      <c r="IS88" s="138"/>
      <c r="IT88" s="137"/>
      <c r="IU88" s="137"/>
      <c r="IV88" s="137"/>
    </row>
    <row r="89" spans="1:256" s="131" customFormat="1" ht="15.6">
      <c r="A89" s="133"/>
      <c r="J89" s="134"/>
      <c r="K89" s="133"/>
      <c r="L89" s="199"/>
    </row>
    <row r="90" spans="1:256" s="143" customFormat="1" ht="15.6">
      <c r="A90" s="140" t="s">
        <v>129</v>
      </c>
      <c r="B90" s="141"/>
      <c r="C90" s="142"/>
      <c r="D90" s="270" t="s">
        <v>124</v>
      </c>
      <c r="E90" s="271"/>
      <c r="F90" s="271"/>
      <c r="G90" s="271"/>
      <c r="H90" s="271"/>
      <c r="I90" s="271"/>
      <c r="J90" s="272"/>
    </row>
    <row r="91" spans="1:256" s="143" customFormat="1" ht="15.6">
      <c r="A91" s="140" t="s">
        <v>131</v>
      </c>
      <c r="B91" s="144"/>
      <c r="C91" s="145"/>
      <c r="D91" s="273"/>
      <c r="E91" s="274"/>
      <c r="F91" s="274"/>
      <c r="G91" s="274"/>
      <c r="H91" s="274"/>
      <c r="I91" s="274"/>
      <c r="J91" s="275"/>
    </row>
    <row r="92" spans="1:256" s="131" customFormat="1" ht="31.2">
      <c r="A92" s="146"/>
      <c r="B92" s="147"/>
      <c r="C92" s="148"/>
      <c r="D92" s="149" t="s">
        <v>147</v>
      </c>
      <c r="E92" s="150" t="s">
        <v>137</v>
      </c>
      <c r="F92" s="148" t="s">
        <v>148</v>
      </c>
      <c r="G92" s="157" t="s">
        <v>149</v>
      </c>
      <c r="H92" s="148" t="s">
        <v>150</v>
      </c>
      <c r="I92" s="151" t="s">
        <v>138</v>
      </c>
      <c r="J92" s="152"/>
    </row>
    <row r="93" spans="1:256" s="131" customFormat="1" ht="15.6">
      <c r="A93" s="266" t="s">
        <v>239</v>
      </c>
      <c r="B93" s="267"/>
      <c r="C93" s="158" t="s">
        <v>371</v>
      </c>
      <c r="D93" s="154">
        <f>3.21+14.65</f>
        <v>17.86</v>
      </c>
      <c r="E93" s="154">
        <v>3</v>
      </c>
      <c r="F93" s="154">
        <f>E93*D93</f>
        <v>53.58</v>
      </c>
      <c r="G93" s="154">
        <f>(0.8*2.1)+(1.5*1.4)</f>
        <v>3.78</v>
      </c>
      <c r="H93" s="154">
        <v>1</v>
      </c>
      <c r="I93" s="154">
        <f>(F93*H93)-G93</f>
        <v>49.8</v>
      </c>
      <c r="J93" s="152"/>
    </row>
    <row r="94" spans="1:256" s="131" customFormat="1" ht="15.6">
      <c r="A94" s="266" t="s">
        <v>234</v>
      </c>
      <c r="B94" s="267"/>
      <c r="C94" s="158"/>
      <c r="D94" s="154">
        <v>0</v>
      </c>
      <c r="E94" s="154">
        <v>3</v>
      </c>
      <c r="F94" s="154">
        <f t="shared" ref="F94:F103" si="5">E94*D94</f>
        <v>0</v>
      </c>
      <c r="G94" s="154">
        <v>0</v>
      </c>
      <c r="H94" s="154">
        <v>1</v>
      </c>
      <c r="I94" s="154">
        <f t="shared" ref="I94:I103" si="6">(F94*H94)-G94</f>
        <v>0</v>
      </c>
      <c r="J94" s="152"/>
    </row>
    <row r="95" spans="1:256" s="131" customFormat="1" ht="15.6">
      <c r="A95" s="266" t="s">
        <v>238</v>
      </c>
      <c r="B95" s="267"/>
      <c r="C95" s="158"/>
      <c r="D95" s="154">
        <v>0</v>
      </c>
      <c r="E95" s="154">
        <v>3</v>
      </c>
      <c r="F95" s="154">
        <f t="shared" si="5"/>
        <v>0</v>
      </c>
      <c r="G95" s="154">
        <v>0</v>
      </c>
      <c r="H95" s="154">
        <v>1</v>
      </c>
      <c r="I95" s="154">
        <f t="shared" si="6"/>
        <v>0</v>
      </c>
      <c r="J95" s="152"/>
    </row>
    <row r="96" spans="1:256" s="131" customFormat="1" ht="15.6">
      <c r="A96" s="266" t="s">
        <v>269</v>
      </c>
      <c r="B96" s="267"/>
      <c r="C96" s="158" t="s">
        <v>275</v>
      </c>
      <c r="D96" s="154">
        <f>3.01+3.98+3.01+3.98</f>
        <v>13.98</v>
      </c>
      <c r="E96" s="154">
        <v>3</v>
      </c>
      <c r="F96" s="154">
        <f t="shared" si="5"/>
        <v>41.94</v>
      </c>
      <c r="G96" s="154">
        <f>(0.8*2.1)+(1.5*1.4)</f>
        <v>3.78</v>
      </c>
      <c r="H96" s="154">
        <v>1</v>
      </c>
      <c r="I96" s="154">
        <f t="shared" si="6"/>
        <v>38.159999999999997</v>
      </c>
      <c r="J96" s="152"/>
    </row>
    <row r="97" spans="1:10" s="131" customFormat="1" ht="15.6">
      <c r="A97" s="266" t="s">
        <v>270</v>
      </c>
      <c r="B97" s="267"/>
      <c r="C97" s="158" t="s">
        <v>276</v>
      </c>
      <c r="D97" s="154">
        <f>3.05+3.98+3.05+3.98</f>
        <v>14.059999999999999</v>
      </c>
      <c r="E97" s="154">
        <v>3</v>
      </c>
      <c r="F97" s="154">
        <f t="shared" si="5"/>
        <v>42.179999999999993</v>
      </c>
      <c r="G97" s="154">
        <f t="shared" ref="G97:G100" si="7">(0.8*2.1)+(1.5*1.4)</f>
        <v>3.78</v>
      </c>
      <c r="H97" s="154">
        <v>1</v>
      </c>
      <c r="I97" s="154">
        <f t="shared" si="6"/>
        <v>38.399999999999991</v>
      </c>
      <c r="J97" s="152"/>
    </row>
    <row r="98" spans="1:10" s="131" customFormat="1" ht="15.6">
      <c r="A98" s="266" t="s">
        <v>271</v>
      </c>
      <c r="B98" s="267"/>
      <c r="C98" s="158" t="s">
        <v>277</v>
      </c>
      <c r="D98" s="154">
        <f>3.98+3.05+3.98+3.05</f>
        <v>14.059999999999999</v>
      </c>
      <c r="E98" s="154">
        <v>3</v>
      </c>
      <c r="F98" s="154">
        <f t="shared" si="5"/>
        <v>42.179999999999993</v>
      </c>
      <c r="G98" s="154">
        <f t="shared" si="7"/>
        <v>3.78</v>
      </c>
      <c r="H98" s="154">
        <v>1</v>
      </c>
      <c r="I98" s="154">
        <f t="shared" si="6"/>
        <v>38.399999999999991</v>
      </c>
      <c r="J98" s="152"/>
    </row>
    <row r="99" spans="1:10" s="131" customFormat="1" ht="15.6">
      <c r="A99" s="266" t="s">
        <v>272</v>
      </c>
      <c r="B99" s="267"/>
      <c r="C99" s="158" t="s">
        <v>278</v>
      </c>
      <c r="D99" s="154">
        <f>3.98+2.95+3.98+2.95</f>
        <v>13.86</v>
      </c>
      <c r="E99" s="154">
        <v>3</v>
      </c>
      <c r="F99" s="154">
        <f t="shared" si="5"/>
        <v>41.58</v>
      </c>
      <c r="G99" s="154">
        <f t="shared" si="7"/>
        <v>3.78</v>
      </c>
      <c r="H99" s="154">
        <v>1</v>
      </c>
      <c r="I99" s="154">
        <f t="shared" si="6"/>
        <v>37.799999999999997</v>
      </c>
      <c r="J99" s="152"/>
    </row>
    <row r="100" spans="1:10" s="131" customFormat="1" ht="15.6">
      <c r="A100" s="266" t="s">
        <v>273</v>
      </c>
      <c r="B100" s="267"/>
      <c r="C100" s="158" t="s">
        <v>279</v>
      </c>
      <c r="D100" s="154">
        <f>3.97+1.95+1.78+2.03+2.34+3.98</f>
        <v>16.05</v>
      </c>
      <c r="E100" s="154">
        <v>3</v>
      </c>
      <c r="F100" s="154">
        <f t="shared" si="5"/>
        <v>48.150000000000006</v>
      </c>
      <c r="G100" s="154">
        <f t="shared" si="7"/>
        <v>3.78</v>
      </c>
      <c r="H100" s="154">
        <v>1</v>
      </c>
      <c r="I100" s="154">
        <f t="shared" si="6"/>
        <v>44.370000000000005</v>
      </c>
      <c r="J100" s="152"/>
    </row>
    <row r="101" spans="1:10" s="131" customFormat="1" ht="15.6">
      <c r="A101" s="266" t="s">
        <v>274</v>
      </c>
      <c r="B101" s="267"/>
      <c r="C101" s="158"/>
      <c r="D101" s="154">
        <v>0</v>
      </c>
      <c r="E101" s="154">
        <v>3</v>
      </c>
      <c r="F101" s="154">
        <f t="shared" si="5"/>
        <v>0</v>
      </c>
      <c r="G101" s="154">
        <v>0</v>
      </c>
      <c r="H101" s="154">
        <v>1</v>
      </c>
      <c r="I101" s="154">
        <f t="shared" si="6"/>
        <v>0</v>
      </c>
      <c r="J101" s="152"/>
    </row>
    <row r="102" spans="1:10" s="131" customFormat="1" ht="15.6">
      <c r="A102" s="266"/>
      <c r="B102" s="267"/>
      <c r="C102" s="158"/>
      <c r="D102" s="154">
        <v>0</v>
      </c>
      <c r="E102" s="154">
        <v>3</v>
      </c>
      <c r="F102" s="154">
        <f t="shared" si="5"/>
        <v>0</v>
      </c>
      <c r="G102" s="154">
        <v>0</v>
      </c>
      <c r="H102" s="154">
        <v>1</v>
      </c>
      <c r="I102" s="154">
        <f t="shared" si="6"/>
        <v>0</v>
      </c>
      <c r="J102" s="152"/>
    </row>
    <row r="103" spans="1:10" s="131" customFormat="1" ht="15.6">
      <c r="A103" s="266"/>
      <c r="B103" s="267"/>
      <c r="C103" s="158"/>
      <c r="D103" s="154">
        <v>0</v>
      </c>
      <c r="E103" s="154">
        <v>3</v>
      </c>
      <c r="F103" s="154">
        <f t="shared" si="5"/>
        <v>0</v>
      </c>
      <c r="G103" s="154">
        <v>0</v>
      </c>
      <c r="H103" s="154">
        <v>1</v>
      </c>
      <c r="I103" s="154">
        <f t="shared" si="6"/>
        <v>0</v>
      </c>
      <c r="J103" s="152"/>
    </row>
    <row r="104" spans="1:10" s="131" customFormat="1" ht="15.6">
      <c r="A104" s="266"/>
      <c r="B104" s="267"/>
      <c r="C104" s="158"/>
      <c r="D104" s="154"/>
      <c r="E104" s="154"/>
      <c r="F104" s="154"/>
      <c r="G104" s="154"/>
      <c r="H104" s="154"/>
      <c r="I104" s="154"/>
      <c r="J104" s="152"/>
    </row>
    <row r="105" spans="1:10" s="131" customFormat="1" ht="15.6">
      <c r="A105" s="276" t="s">
        <v>2</v>
      </c>
      <c r="B105" s="277"/>
      <c r="C105" s="277"/>
      <c r="D105" s="277"/>
      <c r="E105" s="277"/>
      <c r="F105" s="277"/>
      <c r="G105" s="277"/>
      <c r="H105" s="278"/>
      <c r="I105" s="155">
        <f>SUM(I93:I104)</f>
        <v>246.93</v>
      </c>
      <c r="J105" s="156"/>
    </row>
    <row r="106" spans="1:10" s="131" customFormat="1" ht="15.6">
      <c r="A106" s="140" t="s">
        <v>129</v>
      </c>
      <c r="B106" s="141"/>
      <c r="C106" s="142"/>
      <c r="D106" s="279" t="s">
        <v>163</v>
      </c>
      <c r="E106" s="280"/>
      <c r="F106" s="280"/>
      <c r="G106" s="280"/>
      <c r="H106" s="280"/>
      <c r="I106" s="280"/>
      <c r="J106" s="281"/>
    </row>
    <row r="107" spans="1:10" s="131" customFormat="1" ht="15.6">
      <c r="A107" s="140" t="s">
        <v>131</v>
      </c>
      <c r="B107" s="144"/>
      <c r="C107" s="145"/>
      <c r="D107" s="282"/>
      <c r="E107" s="283"/>
      <c r="F107" s="283"/>
      <c r="G107" s="283"/>
      <c r="H107" s="283"/>
      <c r="I107" s="283"/>
      <c r="J107" s="284"/>
    </row>
    <row r="108" spans="1:10" s="131" customFormat="1" ht="37.200000000000003" customHeight="1">
      <c r="A108" s="146"/>
      <c r="B108" s="147"/>
      <c r="C108" s="148"/>
      <c r="D108" s="149" t="s">
        <v>147</v>
      </c>
      <c r="E108" s="150" t="s">
        <v>137</v>
      </c>
      <c r="F108" s="148" t="s">
        <v>148</v>
      </c>
      <c r="G108" s="157" t="s">
        <v>149</v>
      </c>
      <c r="H108" s="148" t="s">
        <v>150</v>
      </c>
      <c r="I108" s="151" t="s">
        <v>138</v>
      </c>
      <c r="J108" s="152"/>
    </row>
    <row r="109" spans="1:10" s="131" customFormat="1" ht="15.6">
      <c r="A109" s="266" t="str">
        <f t="shared" ref="A109:A117" si="8">A93</f>
        <v>Circ.</v>
      </c>
      <c r="B109" s="267"/>
      <c r="C109" s="158" t="s">
        <v>371</v>
      </c>
      <c r="D109" s="154">
        <f>3.21+14.65</f>
        <v>17.86</v>
      </c>
      <c r="E109" s="154">
        <v>3</v>
      </c>
      <c r="F109" s="154">
        <f>E109*D109</f>
        <v>53.58</v>
      </c>
      <c r="G109" s="154">
        <f>(0.8*2.1)+(1.5*1.4)</f>
        <v>3.78</v>
      </c>
      <c r="H109" s="154">
        <v>1</v>
      </c>
      <c r="I109" s="154">
        <f>(F109*H109)-G109</f>
        <v>49.8</v>
      </c>
      <c r="J109" s="152"/>
    </row>
    <row r="110" spans="1:10" s="131" customFormat="1" ht="15.6">
      <c r="A110" s="266" t="str">
        <f t="shared" si="8"/>
        <v>banheiro</v>
      </c>
      <c r="B110" s="267"/>
      <c r="C110" s="158"/>
      <c r="D110" s="154">
        <v>0</v>
      </c>
      <c r="E110" s="154">
        <v>3</v>
      </c>
      <c r="F110" s="154">
        <f t="shared" ref="F110:F119" si="9">E110*D110</f>
        <v>0</v>
      </c>
      <c r="G110" s="154">
        <v>0</v>
      </c>
      <c r="H110" s="154">
        <v>1</v>
      </c>
      <c r="I110" s="154">
        <f t="shared" ref="I110:I119" si="10">(F110*H110)-G110</f>
        <v>0</v>
      </c>
      <c r="J110" s="152"/>
    </row>
    <row r="111" spans="1:10" s="131" customFormat="1" ht="15.6">
      <c r="A111" s="266" t="str">
        <f t="shared" si="8"/>
        <v>Banheiro 02</v>
      </c>
      <c r="B111" s="267"/>
      <c r="C111" s="158"/>
      <c r="D111" s="154">
        <v>0</v>
      </c>
      <c r="E111" s="154">
        <v>3</v>
      </c>
      <c r="F111" s="154">
        <f t="shared" si="9"/>
        <v>0</v>
      </c>
      <c r="G111" s="154">
        <v>0</v>
      </c>
      <c r="H111" s="154">
        <v>1</v>
      </c>
      <c r="I111" s="154">
        <f t="shared" si="10"/>
        <v>0</v>
      </c>
      <c r="J111" s="152"/>
    </row>
    <row r="112" spans="1:10" s="131" customFormat="1" ht="15.6">
      <c r="A112" s="266" t="str">
        <f t="shared" si="8"/>
        <v>Sala 01</v>
      </c>
      <c r="B112" s="267"/>
      <c r="C112" s="158" t="s">
        <v>275</v>
      </c>
      <c r="D112" s="154">
        <f>3.01+3.98+3.01+3.98</f>
        <v>13.98</v>
      </c>
      <c r="E112" s="154">
        <v>3</v>
      </c>
      <c r="F112" s="154">
        <f t="shared" si="9"/>
        <v>41.94</v>
      </c>
      <c r="G112" s="154">
        <f>(0.8*2.1)+(1.5*1.4)</f>
        <v>3.78</v>
      </c>
      <c r="H112" s="154">
        <v>1</v>
      </c>
      <c r="I112" s="154">
        <f t="shared" si="10"/>
        <v>38.159999999999997</v>
      </c>
      <c r="J112" s="152"/>
    </row>
    <row r="113" spans="1:10" s="131" customFormat="1" ht="15.6">
      <c r="A113" s="266" t="str">
        <f t="shared" si="8"/>
        <v>Sala 02</v>
      </c>
      <c r="B113" s="267"/>
      <c r="C113" s="158" t="s">
        <v>276</v>
      </c>
      <c r="D113" s="154">
        <f>3.05+3.98+3.05+3.98</f>
        <v>14.059999999999999</v>
      </c>
      <c r="E113" s="154">
        <v>3</v>
      </c>
      <c r="F113" s="154">
        <f t="shared" si="9"/>
        <v>42.179999999999993</v>
      </c>
      <c r="G113" s="154">
        <f t="shared" ref="G113:G118" si="11">(0.8*2.1)+(1.5*1.4)</f>
        <v>3.78</v>
      </c>
      <c r="H113" s="154">
        <v>1</v>
      </c>
      <c r="I113" s="154">
        <f t="shared" si="10"/>
        <v>38.399999999999991</v>
      </c>
      <c r="J113" s="152"/>
    </row>
    <row r="114" spans="1:10" s="131" customFormat="1" ht="15.6">
      <c r="A114" s="266" t="str">
        <f t="shared" si="8"/>
        <v>Sala 03</v>
      </c>
      <c r="B114" s="267"/>
      <c r="C114" s="158" t="s">
        <v>277</v>
      </c>
      <c r="D114" s="154">
        <f>3.98+3.05+3.98+3.05</f>
        <v>14.059999999999999</v>
      </c>
      <c r="E114" s="154">
        <v>3</v>
      </c>
      <c r="F114" s="154">
        <f t="shared" si="9"/>
        <v>42.179999999999993</v>
      </c>
      <c r="G114" s="154">
        <f t="shared" si="11"/>
        <v>3.78</v>
      </c>
      <c r="H114" s="154">
        <v>1</v>
      </c>
      <c r="I114" s="154">
        <f t="shared" si="10"/>
        <v>38.399999999999991</v>
      </c>
      <c r="J114" s="152"/>
    </row>
    <row r="115" spans="1:10" s="131" customFormat="1" ht="15.6">
      <c r="A115" s="266" t="str">
        <f t="shared" si="8"/>
        <v>Sala 04</v>
      </c>
      <c r="B115" s="267"/>
      <c r="C115" s="158" t="s">
        <v>278</v>
      </c>
      <c r="D115" s="154">
        <f>3.98+2.95+3.98+2.95</f>
        <v>13.86</v>
      </c>
      <c r="E115" s="154">
        <v>3</v>
      </c>
      <c r="F115" s="154">
        <f t="shared" si="9"/>
        <v>41.58</v>
      </c>
      <c r="G115" s="154">
        <f t="shared" si="11"/>
        <v>3.78</v>
      </c>
      <c r="H115" s="154">
        <v>1</v>
      </c>
      <c r="I115" s="154">
        <f t="shared" si="10"/>
        <v>37.799999999999997</v>
      </c>
      <c r="J115" s="152"/>
    </row>
    <row r="116" spans="1:10" s="131" customFormat="1" ht="15.6">
      <c r="A116" s="266" t="str">
        <f t="shared" si="8"/>
        <v>Sala 05</v>
      </c>
      <c r="B116" s="267"/>
      <c r="C116" s="158" t="s">
        <v>279</v>
      </c>
      <c r="D116" s="154">
        <f>3.97+1.95+1.78+2.03+2.34+3.98</f>
        <v>16.05</v>
      </c>
      <c r="E116" s="154">
        <v>3</v>
      </c>
      <c r="F116" s="154">
        <f t="shared" si="9"/>
        <v>48.150000000000006</v>
      </c>
      <c r="G116" s="154">
        <f t="shared" si="11"/>
        <v>3.78</v>
      </c>
      <c r="H116" s="154">
        <v>1</v>
      </c>
      <c r="I116" s="154">
        <f t="shared" si="10"/>
        <v>44.370000000000005</v>
      </c>
      <c r="J116" s="152"/>
    </row>
    <row r="117" spans="1:10" s="131" customFormat="1" ht="15.6">
      <c r="A117" s="266" t="str">
        <f t="shared" si="8"/>
        <v>W.C.</v>
      </c>
      <c r="B117" s="267"/>
      <c r="C117" s="158">
        <v>0</v>
      </c>
      <c r="D117" s="154">
        <v>0</v>
      </c>
      <c r="E117" s="154">
        <v>3</v>
      </c>
      <c r="F117" s="154">
        <f t="shared" si="9"/>
        <v>0</v>
      </c>
      <c r="G117" s="154">
        <v>0</v>
      </c>
      <c r="H117" s="154">
        <v>1</v>
      </c>
      <c r="I117" s="154">
        <f t="shared" si="10"/>
        <v>0</v>
      </c>
      <c r="J117" s="152"/>
    </row>
    <row r="118" spans="1:10" s="131" customFormat="1" ht="15.6">
      <c r="A118" s="266" t="s">
        <v>321</v>
      </c>
      <c r="B118" s="267"/>
      <c r="C118" s="158" t="s">
        <v>322</v>
      </c>
      <c r="D118" s="154">
        <f>16.39+16.78+3.21+1.98+3.21+4.28</f>
        <v>45.85</v>
      </c>
      <c r="E118" s="154">
        <v>3</v>
      </c>
      <c r="F118" s="154">
        <f t="shared" si="9"/>
        <v>137.55000000000001</v>
      </c>
      <c r="G118" s="154">
        <f t="shared" si="11"/>
        <v>3.78</v>
      </c>
      <c r="H118" s="154">
        <v>1</v>
      </c>
      <c r="I118" s="154">
        <f t="shared" si="10"/>
        <v>133.77000000000001</v>
      </c>
      <c r="J118" s="152"/>
    </row>
    <row r="119" spans="1:10" s="131" customFormat="1" ht="15.6">
      <c r="A119" s="266" t="s">
        <v>323</v>
      </c>
      <c r="B119" s="267"/>
      <c r="C119" s="158">
        <v>16.18</v>
      </c>
      <c r="D119" s="154">
        <v>16.18</v>
      </c>
      <c r="E119" s="154">
        <v>0.4</v>
      </c>
      <c r="F119" s="154">
        <f t="shared" si="9"/>
        <v>6.4720000000000004</v>
      </c>
      <c r="G119" s="154">
        <v>0</v>
      </c>
      <c r="H119" s="154">
        <v>2</v>
      </c>
      <c r="I119" s="154">
        <f t="shared" si="10"/>
        <v>12.944000000000001</v>
      </c>
      <c r="J119" s="152"/>
    </row>
    <row r="120" spans="1:10" s="131" customFormat="1" ht="15.6">
      <c r="A120" s="266"/>
      <c r="B120" s="267"/>
      <c r="C120" s="158"/>
      <c r="D120" s="154"/>
      <c r="E120" s="154"/>
      <c r="F120" s="154"/>
      <c r="G120" s="154"/>
      <c r="H120" s="154"/>
      <c r="I120" s="154"/>
      <c r="J120" s="152"/>
    </row>
    <row r="121" spans="1:10" s="131" customFormat="1" ht="15.6">
      <c r="A121" s="276" t="s">
        <v>2</v>
      </c>
      <c r="B121" s="277"/>
      <c r="C121" s="277"/>
      <c r="D121" s="277"/>
      <c r="E121" s="277"/>
      <c r="F121" s="277"/>
      <c r="G121" s="277"/>
      <c r="H121" s="278"/>
      <c r="I121" s="155">
        <f>SUM(I109:I120)</f>
        <v>393.64400000000006</v>
      </c>
      <c r="J121" s="156"/>
    </row>
    <row r="122" spans="1:10" s="131" customFormat="1" ht="15.6">
      <c r="A122" s="140" t="s">
        <v>129</v>
      </c>
      <c r="B122" s="141"/>
      <c r="C122" s="142"/>
      <c r="D122" s="270" t="s">
        <v>185</v>
      </c>
      <c r="E122" s="271"/>
      <c r="F122" s="271"/>
      <c r="G122" s="271"/>
      <c r="H122" s="271"/>
      <c r="I122" s="271"/>
      <c r="J122" s="272"/>
    </row>
    <row r="123" spans="1:10" s="131" customFormat="1" ht="15.6">
      <c r="A123" s="140" t="s">
        <v>131</v>
      </c>
      <c r="B123" s="144"/>
      <c r="C123" s="145"/>
      <c r="D123" s="273"/>
      <c r="E123" s="274"/>
      <c r="F123" s="274"/>
      <c r="G123" s="274"/>
      <c r="H123" s="274"/>
      <c r="I123" s="274"/>
      <c r="J123" s="275"/>
    </row>
    <row r="124" spans="1:10" s="131" customFormat="1" ht="31.2">
      <c r="A124" s="146"/>
      <c r="B124" s="147"/>
      <c r="C124" s="148"/>
      <c r="D124" s="149" t="s">
        <v>136</v>
      </c>
      <c r="E124" s="150" t="s">
        <v>137</v>
      </c>
      <c r="F124" s="150" t="s">
        <v>146</v>
      </c>
      <c r="G124" s="157" t="s">
        <v>187</v>
      </c>
      <c r="H124" s="148"/>
      <c r="I124" s="151" t="s">
        <v>138</v>
      </c>
      <c r="J124" s="152"/>
    </row>
    <row r="125" spans="1:10" s="131" customFormat="1" ht="15.6">
      <c r="A125" s="288" t="s">
        <v>139</v>
      </c>
      <c r="B125" s="289"/>
      <c r="C125" s="153" t="s">
        <v>140</v>
      </c>
      <c r="D125" s="154">
        <v>0.8</v>
      </c>
      <c r="E125" s="154">
        <v>2.1</v>
      </c>
      <c r="F125" s="154">
        <v>8</v>
      </c>
      <c r="G125" s="154">
        <v>2</v>
      </c>
      <c r="H125" s="154"/>
      <c r="I125" s="154">
        <f>D125*E125*F125*G125</f>
        <v>26.880000000000003</v>
      </c>
      <c r="J125" s="152"/>
    </row>
    <row r="126" spans="1:10" s="131" customFormat="1" ht="15.6">
      <c r="A126" s="276" t="s">
        <v>2</v>
      </c>
      <c r="B126" s="277"/>
      <c r="C126" s="277"/>
      <c r="D126" s="277"/>
      <c r="E126" s="277"/>
      <c r="F126" s="277"/>
      <c r="G126" s="277"/>
      <c r="H126" s="278"/>
      <c r="I126" s="155">
        <f>SUM(I125:I125)</f>
        <v>26.880000000000003</v>
      </c>
      <c r="J126" s="156"/>
    </row>
    <row r="127" spans="1:10" s="131" customFormat="1" ht="15.6">
      <c r="A127" s="133"/>
      <c r="J127" s="134"/>
    </row>
    <row r="128" spans="1:10" s="131" customFormat="1" ht="17.399999999999999">
      <c r="A128" s="135">
        <v>4</v>
      </c>
      <c r="B128" s="268" t="s">
        <v>176</v>
      </c>
      <c r="C128" s="268"/>
      <c r="D128" s="268"/>
      <c r="E128" s="268"/>
      <c r="F128" s="268"/>
      <c r="G128" s="268"/>
      <c r="H128" s="268"/>
      <c r="I128" s="268"/>
      <c r="J128" s="269"/>
    </row>
    <row r="129" spans="1:10" s="131" customFormat="1" ht="15.6">
      <c r="A129" s="133"/>
      <c r="J129" s="134"/>
    </row>
    <row r="130" spans="1:10" s="131" customFormat="1" ht="15.6">
      <c r="A130" s="140" t="s">
        <v>129</v>
      </c>
      <c r="B130" s="141"/>
      <c r="C130" s="142"/>
      <c r="D130" s="270" t="s">
        <v>212</v>
      </c>
      <c r="E130" s="271"/>
      <c r="F130" s="271"/>
      <c r="G130" s="271"/>
      <c r="H130" s="271"/>
      <c r="I130" s="271"/>
      <c r="J130" s="272"/>
    </row>
    <row r="131" spans="1:10" s="131" customFormat="1" ht="22.2" customHeight="1">
      <c r="A131" s="140" t="s">
        <v>131</v>
      </c>
      <c r="B131" s="144"/>
      <c r="C131" s="145"/>
      <c r="D131" s="273"/>
      <c r="E131" s="274"/>
      <c r="F131" s="274"/>
      <c r="G131" s="274"/>
      <c r="H131" s="274"/>
      <c r="I131" s="274"/>
      <c r="J131" s="275"/>
    </row>
    <row r="132" spans="1:10" s="131" customFormat="1" ht="15.6">
      <c r="A132" s="146"/>
      <c r="B132" s="147"/>
      <c r="C132" s="148"/>
      <c r="D132" s="149"/>
      <c r="E132" s="150"/>
      <c r="F132" s="148" t="s">
        <v>148</v>
      </c>
      <c r="G132" s="148" t="s">
        <v>151</v>
      </c>
      <c r="H132" s="148" t="s">
        <v>146</v>
      </c>
      <c r="I132" s="151" t="s">
        <v>138</v>
      </c>
      <c r="J132" s="152"/>
    </row>
    <row r="133" spans="1:10" s="131" customFormat="1" ht="15.6">
      <c r="A133" s="266" t="s">
        <v>239</v>
      </c>
      <c r="B133" s="267"/>
      <c r="C133" s="158" t="s">
        <v>152</v>
      </c>
      <c r="D133" s="154"/>
      <c r="E133" s="154"/>
      <c r="F133" s="154">
        <v>42.72</v>
      </c>
      <c r="G133" s="154">
        <v>0</v>
      </c>
      <c r="H133" s="154">
        <v>1</v>
      </c>
      <c r="I133" s="154">
        <f>F133-G133</f>
        <v>42.72</v>
      </c>
      <c r="J133" s="152"/>
    </row>
    <row r="134" spans="1:10" s="131" customFormat="1" ht="15.6">
      <c r="A134" s="266" t="s">
        <v>234</v>
      </c>
      <c r="B134" s="267"/>
      <c r="C134" s="158" t="s">
        <v>152</v>
      </c>
      <c r="D134" s="154"/>
      <c r="E134" s="154"/>
      <c r="F134" s="154">
        <v>2.73</v>
      </c>
      <c r="G134" s="154">
        <v>0</v>
      </c>
      <c r="H134" s="154">
        <v>1</v>
      </c>
      <c r="I134" s="154">
        <f t="shared" ref="I134:I145" si="12">F134-G134</f>
        <v>2.73</v>
      </c>
      <c r="J134" s="152"/>
    </row>
    <row r="135" spans="1:10" s="131" customFormat="1" ht="15.6">
      <c r="A135" s="266" t="s">
        <v>238</v>
      </c>
      <c r="B135" s="267"/>
      <c r="C135" s="158" t="s">
        <v>152</v>
      </c>
      <c r="D135" s="154"/>
      <c r="E135" s="154"/>
      <c r="F135" s="154">
        <v>2.73</v>
      </c>
      <c r="G135" s="154">
        <v>0</v>
      </c>
      <c r="H135" s="154">
        <v>1</v>
      </c>
      <c r="I135" s="154">
        <f t="shared" si="12"/>
        <v>2.73</v>
      </c>
      <c r="J135" s="152"/>
    </row>
    <row r="136" spans="1:10" s="131" customFormat="1" ht="15.6">
      <c r="A136" s="266" t="s">
        <v>269</v>
      </c>
      <c r="B136" s="267"/>
      <c r="C136" s="158" t="s">
        <v>152</v>
      </c>
      <c r="D136" s="154"/>
      <c r="E136" s="154"/>
      <c r="F136" s="154">
        <v>11.98</v>
      </c>
      <c r="G136" s="154">
        <v>0</v>
      </c>
      <c r="H136" s="154">
        <v>1</v>
      </c>
      <c r="I136" s="154">
        <f t="shared" si="12"/>
        <v>11.98</v>
      </c>
      <c r="J136" s="152"/>
    </row>
    <row r="137" spans="1:10" s="131" customFormat="1" ht="15.6">
      <c r="A137" s="266" t="s">
        <v>270</v>
      </c>
      <c r="B137" s="267"/>
      <c r="C137" s="158" t="s">
        <v>152</v>
      </c>
      <c r="D137" s="154"/>
      <c r="E137" s="154"/>
      <c r="F137" s="154">
        <v>12.14</v>
      </c>
      <c r="G137" s="154">
        <v>0</v>
      </c>
      <c r="H137" s="154">
        <v>1</v>
      </c>
      <c r="I137" s="154">
        <f t="shared" si="12"/>
        <v>12.14</v>
      </c>
      <c r="J137" s="152"/>
    </row>
    <row r="138" spans="1:10" s="131" customFormat="1" ht="15.6">
      <c r="A138" s="266" t="s">
        <v>271</v>
      </c>
      <c r="B138" s="267"/>
      <c r="C138" s="158" t="s">
        <v>152</v>
      </c>
      <c r="D138" s="154"/>
      <c r="E138" s="154"/>
      <c r="F138" s="154">
        <v>12.14</v>
      </c>
      <c r="G138" s="154">
        <v>0</v>
      </c>
      <c r="H138" s="154">
        <v>1</v>
      </c>
      <c r="I138" s="154">
        <f t="shared" si="12"/>
        <v>12.14</v>
      </c>
      <c r="J138" s="152"/>
    </row>
    <row r="139" spans="1:10" s="131" customFormat="1" ht="15.6">
      <c r="A139" s="266" t="s">
        <v>272</v>
      </c>
      <c r="B139" s="267"/>
      <c r="C139" s="158" t="s">
        <v>152</v>
      </c>
      <c r="D139" s="154"/>
      <c r="E139" s="154"/>
      <c r="F139" s="154">
        <v>11.74</v>
      </c>
      <c r="G139" s="154">
        <v>0</v>
      </c>
      <c r="H139" s="154">
        <v>1</v>
      </c>
      <c r="I139" s="154">
        <f t="shared" si="12"/>
        <v>11.74</v>
      </c>
      <c r="J139" s="152"/>
    </row>
    <row r="140" spans="1:10" s="131" customFormat="1" ht="15.6">
      <c r="A140" s="266" t="s">
        <v>273</v>
      </c>
      <c r="B140" s="267"/>
      <c r="C140" s="158" t="s">
        <v>152</v>
      </c>
      <c r="D140" s="154"/>
      <c r="E140" s="154"/>
      <c r="F140" s="154">
        <v>12.49</v>
      </c>
      <c r="G140" s="154">
        <v>0</v>
      </c>
      <c r="H140" s="154">
        <v>1</v>
      </c>
      <c r="I140" s="154">
        <f t="shared" si="12"/>
        <v>12.49</v>
      </c>
      <c r="J140" s="152"/>
    </row>
    <row r="141" spans="1:10" s="131" customFormat="1" ht="15.6">
      <c r="A141" s="266" t="s">
        <v>274</v>
      </c>
      <c r="B141" s="267"/>
      <c r="C141" s="158" t="s">
        <v>152</v>
      </c>
      <c r="D141" s="154"/>
      <c r="E141" s="154"/>
      <c r="F141" s="154">
        <v>2.78</v>
      </c>
      <c r="G141" s="154">
        <v>0</v>
      </c>
      <c r="H141" s="154">
        <v>1</v>
      </c>
      <c r="I141" s="154">
        <f t="shared" si="12"/>
        <v>2.78</v>
      </c>
      <c r="J141" s="152"/>
    </row>
    <row r="142" spans="1:10" s="131" customFormat="1" ht="15.6">
      <c r="A142" s="266"/>
      <c r="B142" s="267"/>
      <c r="C142" s="158" t="s">
        <v>152</v>
      </c>
      <c r="D142" s="154"/>
      <c r="E142" s="154"/>
      <c r="F142" s="154">
        <v>0</v>
      </c>
      <c r="G142" s="154">
        <v>0</v>
      </c>
      <c r="H142" s="154">
        <v>1</v>
      </c>
      <c r="I142" s="154">
        <f t="shared" si="12"/>
        <v>0</v>
      </c>
      <c r="J142" s="152"/>
    </row>
    <row r="143" spans="1:10" s="131" customFormat="1" ht="15.6">
      <c r="A143" s="266"/>
      <c r="B143" s="267"/>
      <c r="C143" s="158" t="s">
        <v>152</v>
      </c>
      <c r="D143" s="154"/>
      <c r="E143" s="154"/>
      <c r="F143" s="154"/>
      <c r="G143" s="154">
        <v>0</v>
      </c>
      <c r="H143" s="154">
        <v>1</v>
      </c>
      <c r="I143" s="154">
        <f t="shared" si="12"/>
        <v>0</v>
      </c>
      <c r="J143" s="152"/>
    </row>
    <row r="144" spans="1:10" s="131" customFormat="1" ht="15.6">
      <c r="A144" s="266"/>
      <c r="B144" s="267"/>
      <c r="C144" s="158" t="s">
        <v>152</v>
      </c>
      <c r="D144" s="154"/>
      <c r="E144" s="154"/>
      <c r="F144" s="154"/>
      <c r="G144" s="154">
        <v>0</v>
      </c>
      <c r="H144" s="154">
        <v>1</v>
      </c>
      <c r="I144" s="154">
        <f t="shared" si="12"/>
        <v>0</v>
      </c>
      <c r="J144" s="152"/>
    </row>
    <row r="145" spans="1:10" s="131" customFormat="1" ht="15.6">
      <c r="A145" s="266"/>
      <c r="B145" s="267"/>
      <c r="C145" s="158" t="s">
        <v>152</v>
      </c>
      <c r="D145" s="154"/>
      <c r="E145" s="154"/>
      <c r="F145" s="154"/>
      <c r="G145" s="154">
        <v>0</v>
      </c>
      <c r="H145" s="154">
        <v>1</v>
      </c>
      <c r="I145" s="154">
        <f t="shared" si="12"/>
        <v>0</v>
      </c>
      <c r="J145" s="152"/>
    </row>
    <row r="146" spans="1:10" s="131" customFormat="1" ht="15.6">
      <c r="A146" s="276" t="s">
        <v>2</v>
      </c>
      <c r="B146" s="277"/>
      <c r="C146" s="277"/>
      <c r="D146" s="277"/>
      <c r="E146" s="277"/>
      <c r="F146" s="277"/>
      <c r="G146" s="277"/>
      <c r="H146" s="278"/>
      <c r="I146" s="155">
        <f>SUM(I133:I145)</f>
        <v>111.44999999999999</v>
      </c>
      <c r="J146" s="152"/>
    </row>
    <row r="147" spans="1:10" s="131" customFormat="1" ht="15.6" customHeight="1">
      <c r="A147" s="140" t="s">
        <v>129</v>
      </c>
      <c r="B147" s="141"/>
      <c r="C147" s="142"/>
      <c r="D147" s="270" t="s">
        <v>214</v>
      </c>
      <c r="E147" s="271"/>
      <c r="F147" s="271"/>
      <c r="G147" s="271"/>
      <c r="H147" s="271"/>
      <c r="I147" s="271"/>
      <c r="J147" s="272"/>
    </row>
    <row r="148" spans="1:10" s="131" customFormat="1" ht="15.6">
      <c r="A148" s="140" t="s">
        <v>131</v>
      </c>
      <c r="B148" s="144"/>
      <c r="C148" s="145"/>
      <c r="D148" s="273"/>
      <c r="E148" s="274"/>
      <c r="F148" s="274"/>
      <c r="G148" s="274"/>
      <c r="H148" s="274"/>
      <c r="I148" s="274"/>
      <c r="J148" s="275"/>
    </row>
    <row r="149" spans="1:10" s="131" customFormat="1" ht="15.6">
      <c r="A149" s="146"/>
      <c r="B149" s="147"/>
      <c r="C149" s="148"/>
      <c r="D149" s="149" t="s">
        <v>147</v>
      </c>
      <c r="E149" s="150"/>
      <c r="F149" s="148"/>
      <c r="G149" s="148" t="s">
        <v>215</v>
      </c>
      <c r="H149" s="148" t="s">
        <v>150</v>
      </c>
      <c r="I149" s="151" t="s">
        <v>188</v>
      </c>
      <c r="J149" s="152"/>
    </row>
    <row r="150" spans="1:10" s="131" customFormat="1" ht="15.6">
      <c r="A150" s="266" t="s">
        <v>239</v>
      </c>
      <c r="B150" s="267"/>
      <c r="C150" s="158" t="s">
        <v>371</v>
      </c>
      <c r="D150" s="154">
        <f>3.21+14.65</f>
        <v>17.86</v>
      </c>
      <c r="E150" s="154"/>
      <c r="F150" s="154"/>
      <c r="G150" s="154">
        <v>0.8</v>
      </c>
      <c r="H150" s="154">
        <v>1</v>
      </c>
      <c r="I150" s="154">
        <f>(D150*H150)-G150</f>
        <v>17.059999999999999</v>
      </c>
      <c r="J150" s="152"/>
    </row>
    <row r="151" spans="1:10" s="131" customFormat="1" ht="15.6">
      <c r="A151" s="266" t="s">
        <v>234</v>
      </c>
      <c r="B151" s="267"/>
      <c r="C151" s="158"/>
      <c r="D151" s="154">
        <v>0</v>
      </c>
      <c r="E151" s="154"/>
      <c r="F151" s="154"/>
      <c r="G151" s="154">
        <v>0</v>
      </c>
      <c r="H151" s="154">
        <v>1</v>
      </c>
      <c r="I151" s="154">
        <f t="shared" ref="I151:I160" si="13">(D151*H151)-G151</f>
        <v>0</v>
      </c>
      <c r="J151" s="152"/>
    </row>
    <row r="152" spans="1:10" s="131" customFormat="1" ht="15.6">
      <c r="A152" s="266" t="s">
        <v>238</v>
      </c>
      <c r="B152" s="267"/>
      <c r="C152" s="158"/>
      <c r="D152" s="154">
        <v>0</v>
      </c>
      <c r="E152" s="154"/>
      <c r="F152" s="154"/>
      <c r="G152" s="154">
        <f>1.5</f>
        <v>1.5</v>
      </c>
      <c r="H152" s="154">
        <v>1</v>
      </c>
      <c r="I152" s="154">
        <f t="shared" si="13"/>
        <v>-1.5</v>
      </c>
      <c r="J152" s="152"/>
    </row>
    <row r="153" spans="1:10" s="131" customFormat="1" ht="15.6">
      <c r="A153" s="266" t="s">
        <v>269</v>
      </c>
      <c r="B153" s="267"/>
      <c r="C153" s="158" t="s">
        <v>275</v>
      </c>
      <c r="D153" s="154">
        <f>3.01+3.98+3.01+3.98</f>
        <v>13.98</v>
      </c>
      <c r="E153" s="154"/>
      <c r="F153" s="154"/>
      <c r="G153" s="154">
        <f>0.8</f>
        <v>0.8</v>
      </c>
      <c r="H153" s="154">
        <v>1</v>
      </c>
      <c r="I153" s="154">
        <f t="shared" si="13"/>
        <v>13.18</v>
      </c>
      <c r="J153" s="152"/>
    </row>
    <row r="154" spans="1:10" s="131" customFormat="1" ht="15.6">
      <c r="A154" s="266" t="s">
        <v>270</v>
      </c>
      <c r="B154" s="267"/>
      <c r="C154" s="158" t="s">
        <v>276</v>
      </c>
      <c r="D154" s="154">
        <f>3.05+3.98+3.05+3.98</f>
        <v>14.059999999999999</v>
      </c>
      <c r="E154" s="154"/>
      <c r="F154" s="154"/>
      <c r="G154" s="154">
        <v>0.8</v>
      </c>
      <c r="H154" s="154">
        <v>1</v>
      </c>
      <c r="I154" s="154">
        <f t="shared" si="13"/>
        <v>13.259999999999998</v>
      </c>
      <c r="J154" s="152"/>
    </row>
    <row r="155" spans="1:10" s="131" customFormat="1" ht="15.6">
      <c r="A155" s="266" t="s">
        <v>271</v>
      </c>
      <c r="B155" s="267"/>
      <c r="C155" s="158" t="s">
        <v>277</v>
      </c>
      <c r="D155" s="154">
        <f>3.98+3.05+3.98+3.05</f>
        <v>14.059999999999999</v>
      </c>
      <c r="E155" s="154"/>
      <c r="F155" s="154"/>
      <c r="G155" s="154">
        <v>0.8</v>
      </c>
      <c r="H155" s="154">
        <v>1</v>
      </c>
      <c r="I155" s="154">
        <f t="shared" si="13"/>
        <v>13.259999999999998</v>
      </c>
      <c r="J155" s="152"/>
    </row>
    <row r="156" spans="1:10" s="131" customFormat="1" ht="15.6">
      <c r="A156" s="266" t="s">
        <v>272</v>
      </c>
      <c r="B156" s="267"/>
      <c r="C156" s="158" t="s">
        <v>278</v>
      </c>
      <c r="D156" s="154">
        <f>3.98+2.95+3.98+2.95</f>
        <v>13.86</v>
      </c>
      <c r="E156" s="154"/>
      <c r="F156" s="154"/>
      <c r="G156" s="154">
        <v>0.8</v>
      </c>
      <c r="H156" s="154">
        <v>1</v>
      </c>
      <c r="I156" s="154">
        <f t="shared" si="13"/>
        <v>13.059999999999999</v>
      </c>
      <c r="J156" s="152"/>
    </row>
    <row r="157" spans="1:10" s="131" customFormat="1" ht="15.6">
      <c r="A157" s="266" t="s">
        <v>273</v>
      </c>
      <c r="B157" s="267"/>
      <c r="C157" s="158" t="s">
        <v>279</v>
      </c>
      <c r="D157" s="154">
        <f>3.97+1.95+1.78+2.03+2.34+3.98</f>
        <v>16.05</v>
      </c>
      <c r="E157" s="154"/>
      <c r="F157" s="154"/>
      <c r="G157" s="154">
        <v>0</v>
      </c>
      <c r="H157" s="154">
        <v>1</v>
      </c>
      <c r="I157" s="154">
        <f t="shared" si="13"/>
        <v>16.05</v>
      </c>
      <c r="J157" s="152"/>
    </row>
    <row r="158" spans="1:10" s="131" customFormat="1" ht="15.6">
      <c r="A158" s="266" t="s">
        <v>274</v>
      </c>
      <c r="B158" s="267"/>
      <c r="C158" s="158">
        <v>0</v>
      </c>
      <c r="D158" s="154">
        <v>0</v>
      </c>
      <c r="E158" s="154"/>
      <c r="F158" s="154"/>
      <c r="G158" s="154">
        <v>0</v>
      </c>
      <c r="H158" s="154">
        <v>1</v>
      </c>
      <c r="I158" s="154">
        <f t="shared" si="13"/>
        <v>0</v>
      </c>
      <c r="J158" s="152"/>
    </row>
    <row r="159" spans="1:10" s="131" customFormat="1" ht="15.6">
      <c r="A159" s="266">
        <f>A143</f>
        <v>0</v>
      </c>
      <c r="B159" s="267"/>
      <c r="C159" s="158">
        <v>0</v>
      </c>
      <c r="D159" s="154">
        <v>0</v>
      </c>
      <c r="E159" s="154"/>
      <c r="F159" s="154"/>
      <c r="G159" s="154">
        <v>0</v>
      </c>
      <c r="H159" s="154">
        <v>1</v>
      </c>
      <c r="I159" s="154">
        <v>0</v>
      </c>
      <c r="J159" s="152"/>
    </row>
    <row r="160" spans="1:10" s="131" customFormat="1" ht="15.6">
      <c r="A160" s="266"/>
      <c r="B160" s="267"/>
      <c r="C160" s="158"/>
      <c r="D160" s="154"/>
      <c r="E160" s="154"/>
      <c r="F160" s="154"/>
      <c r="G160" s="154"/>
      <c r="H160" s="154">
        <v>1</v>
      </c>
      <c r="I160" s="154">
        <f t="shared" si="13"/>
        <v>0</v>
      </c>
      <c r="J160" s="152"/>
    </row>
    <row r="161" spans="1:10" s="131" customFormat="1" ht="15.6">
      <c r="A161" s="276" t="s">
        <v>2</v>
      </c>
      <c r="B161" s="277"/>
      <c r="C161" s="277"/>
      <c r="D161" s="277"/>
      <c r="E161" s="277"/>
      <c r="F161" s="277"/>
      <c r="G161" s="277"/>
      <c r="H161" s="278"/>
      <c r="I161" s="155">
        <f>SUM(I150:I160)</f>
        <v>84.36999999999999</v>
      </c>
      <c r="J161" s="156"/>
    </row>
    <row r="162" spans="1:10" s="131" customFormat="1" ht="15.6">
      <c r="A162" s="140" t="s">
        <v>129</v>
      </c>
      <c r="B162" s="141"/>
      <c r="C162" s="142"/>
      <c r="D162" s="270" t="s">
        <v>263</v>
      </c>
      <c r="E162" s="271"/>
      <c r="F162" s="271"/>
      <c r="G162" s="271"/>
      <c r="H162" s="271"/>
      <c r="I162" s="271"/>
      <c r="J162" s="272"/>
    </row>
    <row r="163" spans="1:10" s="131" customFormat="1" ht="19.8" customHeight="1">
      <c r="A163" s="140" t="s">
        <v>131</v>
      </c>
      <c r="B163" s="144"/>
      <c r="C163" s="145"/>
      <c r="D163" s="273"/>
      <c r="E163" s="274"/>
      <c r="F163" s="274"/>
      <c r="G163" s="274"/>
      <c r="H163" s="274"/>
      <c r="I163" s="274"/>
      <c r="J163" s="275"/>
    </row>
    <row r="164" spans="1:10" s="131" customFormat="1" ht="31.2">
      <c r="A164" s="146"/>
      <c r="B164" s="147"/>
      <c r="C164" s="148"/>
      <c r="D164" s="149" t="s">
        <v>147</v>
      </c>
      <c r="E164" s="150" t="s">
        <v>137</v>
      </c>
      <c r="F164" s="148" t="s">
        <v>148</v>
      </c>
      <c r="G164" s="157" t="s">
        <v>149</v>
      </c>
      <c r="H164" s="148" t="s">
        <v>150</v>
      </c>
      <c r="I164" s="151" t="s">
        <v>138</v>
      </c>
      <c r="J164" s="152"/>
    </row>
    <row r="165" spans="1:10" s="131" customFormat="1" ht="15.6">
      <c r="A165" s="266" t="s">
        <v>236</v>
      </c>
      <c r="B165" s="267"/>
      <c r="C165" s="158" t="s">
        <v>237</v>
      </c>
      <c r="D165" s="154">
        <f>1.92 + 1.72+1.92+1.72</f>
        <v>7.2799999999999994</v>
      </c>
      <c r="E165" s="154">
        <v>2.8</v>
      </c>
      <c r="F165" s="154">
        <f t="shared" ref="F165:F171" si="14">E165*D165</f>
        <v>20.383999999999997</v>
      </c>
      <c r="G165" s="154">
        <f>((0.6*0.8)*1)+(0.8*2.1)</f>
        <v>2.16</v>
      </c>
      <c r="H165" s="154">
        <v>1</v>
      </c>
      <c r="I165" s="154">
        <f t="shared" ref="I165:I171" si="15">(F165*H165)-G165</f>
        <v>18.223999999999997</v>
      </c>
      <c r="J165" s="152"/>
    </row>
    <row r="166" spans="1:10" s="131" customFormat="1" ht="15.6">
      <c r="A166" s="266" t="s">
        <v>235</v>
      </c>
      <c r="B166" s="267"/>
      <c r="C166" s="158" t="s">
        <v>233</v>
      </c>
      <c r="D166" s="154">
        <f>2.3+1.7+2.3+1.7</f>
        <v>8</v>
      </c>
      <c r="E166" s="154">
        <v>2.8</v>
      </c>
      <c r="F166" s="154">
        <f t="shared" si="14"/>
        <v>22.4</v>
      </c>
      <c r="G166" s="154">
        <f>((0.6*0.8)*1)+(0.8*2.1)</f>
        <v>2.16</v>
      </c>
      <c r="H166" s="154">
        <v>1</v>
      </c>
      <c r="I166" s="154">
        <f t="shared" si="15"/>
        <v>20.239999999999998</v>
      </c>
      <c r="J166" s="152"/>
    </row>
    <row r="167" spans="1:10" s="131" customFormat="1" ht="15.6">
      <c r="A167" s="266" t="s">
        <v>241</v>
      </c>
      <c r="B167" s="267"/>
      <c r="C167" s="158" t="s">
        <v>232</v>
      </c>
      <c r="D167" s="154">
        <f>1.2+1.4+1.2+1.4</f>
        <v>5.1999999999999993</v>
      </c>
      <c r="E167" s="154">
        <v>2.8</v>
      </c>
      <c r="F167" s="154">
        <f t="shared" si="14"/>
        <v>14.559999999999997</v>
      </c>
      <c r="G167" s="154">
        <f t="shared" ref="G167" si="16">((0.6*0.8)*1)+(0.8*2.1)</f>
        <v>2.16</v>
      </c>
      <c r="H167" s="154">
        <v>1</v>
      </c>
      <c r="I167" s="154">
        <f t="shared" si="15"/>
        <v>12.399999999999997</v>
      </c>
      <c r="J167" s="152"/>
    </row>
    <row r="168" spans="1:10" s="131" customFormat="1" ht="15.6">
      <c r="A168" s="266"/>
      <c r="B168" s="267"/>
      <c r="C168" s="158"/>
      <c r="D168" s="154">
        <v>0</v>
      </c>
      <c r="E168" s="154">
        <v>3</v>
      </c>
      <c r="F168" s="154">
        <f t="shared" si="14"/>
        <v>0</v>
      </c>
      <c r="G168" s="154">
        <v>0</v>
      </c>
      <c r="H168" s="154">
        <v>1</v>
      </c>
      <c r="I168" s="154">
        <f t="shared" si="15"/>
        <v>0</v>
      </c>
      <c r="J168" s="152"/>
    </row>
    <row r="169" spans="1:10" s="131" customFormat="1" ht="15.6">
      <c r="A169" s="266"/>
      <c r="B169" s="267"/>
      <c r="C169" s="158"/>
      <c r="D169" s="154">
        <v>0</v>
      </c>
      <c r="E169" s="154">
        <v>3</v>
      </c>
      <c r="F169" s="154">
        <f t="shared" si="14"/>
        <v>0</v>
      </c>
      <c r="G169" s="154">
        <v>0</v>
      </c>
      <c r="H169" s="154">
        <v>1</v>
      </c>
      <c r="I169" s="154">
        <f t="shared" si="15"/>
        <v>0</v>
      </c>
      <c r="J169" s="152"/>
    </row>
    <row r="170" spans="1:10" s="131" customFormat="1" ht="15.6">
      <c r="A170" s="266"/>
      <c r="B170" s="267"/>
      <c r="C170" s="158"/>
      <c r="D170" s="154">
        <v>0</v>
      </c>
      <c r="E170" s="154">
        <v>3</v>
      </c>
      <c r="F170" s="154">
        <f t="shared" si="14"/>
        <v>0</v>
      </c>
      <c r="G170" s="154">
        <v>0</v>
      </c>
      <c r="H170" s="154">
        <v>1</v>
      </c>
      <c r="I170" s="154">
        <f t="shared" si="15"/>
        <v>0</v>
      </c>
      <c r="J170" s="152"/>
    </row>
    <row r="171" spans="1:10" s="131" customFormat="1" ht="15.6">
      <c r="A171" s="266"/>
      <c r="B171" s="267"/>
      <c r="C171" s="158"/>
      <c r="D171" s="154">
        <v>0</v>
      </c>
      <c r="E171" s="154">
        <v>3</v>
      </c>
      <c r="F171" s="154">
        <f t="shared" si="14"/>
        <v>0</v>
      </c>
      <c r="G171" s="154">
        <v>0</v>
      </c>
      <c r="H171" s="154">
        <v>1</v>
      </c>
      <c r="I171" s="154">
        <f t="shared" si="15"/>
        <v>0</v>
      </c>
      <c r="J171" s="152"/>
    </row>
    <row r="172" spans="1:10" s="131" customFormat="1" ht="15.6">
      <c r="A172" s="276" t="s">
        <v>2</v>
      </c>
      <c r="B172" s="277"/>
      <c r="C172" s="277"/>
      <c r="D172" s="277"/>
      <c r="E172" s="277"/>
      <c r="F172" s="277"/>
      <c r="G172" s="277"/>
      <c r="H172" s="278"/>
      <c r="I172" s="155">
        <f>SUM(I165:I171)</f>
        <v>50.863999999999997</v>
      </c>
      <c r="J172" s="156"/>
    </row>
    <row r="173" spans="1:10" s="131" customFormat="1" ht="15.6">
      <c r="A173" s="133"/>
      <c r="J173" s="134"/>
    </row>
    <row r="174" spans="1:10" s="131" customFormat="1" ht="17.399999999999999">
      <c r="A174" s="135">
        <v>5</v>
      </c>
      <c r="B174" s="268" t="s">
        <v>16</v>
      </c>
      <c r="C174" s="268"/>
      <c r="D174" s="268"/>
      <c r="E174" s="268"/>
      <c r="F174" s="268"/>
      <c r="G174" s="268"/>
      <c r="H174" s="268"/>
      <c r="I174" s="268"/>
      <c r="J174" s="269"/>
    </row>
    <row r="175" spans="1:10" s="131" customFormat="1" ht="15.6">
      <c r="A175" s="133"/>
      <c r="J175" s="134"/>
    </row>
    <row r="176" spans="1:10" s="131" customFormat="1" ht="15.6">
      <c r="A176" s="140" t="s">
        <v>129</v>
      </c>
      <c r="B176" s="141"/>
      <c r="C176" s="142"/>
      <c r="D176" s="270" t="s">
        <v>216</v>
      </c>
      <c r="E176" s="271"/>
      <c r="F176" s="271"/>
      <c r="G176" s="271"/>
      <c r="H176" s="271"/>
      <c r="I176" s="271"/>
      <c r="J176" s="272"/>
    </row>
    <row r="177" spans="1:10" s="131" customFormat="1" ht="15.6">
      <c r="A177" s="140" t="s">
        <v>131</v>
      </c>
      <c r="B177" s="144"/>
      <c r="C177" s="145"/>
      <c r="D177" s="273"/>
      <c r="E177" s="274"/>
      <c r="F177" s="274"/>
      <c r="G177" s="274"/>
      <c r="H177" s="274"/>
      <c r="I177" s="274"/>
      <c r="J177" s="275"/>
    </row>
    <row r="178" spans="1:10" s="131" customFormat="1" ht="15.6">
      <c r="A178" s="146"/>
      <c r="B178" s="147"/>
      <c r="C178" s="148"/>
      <c r="D178" s="149" t="s">
        <v>148</v>
      </c>
      <c r="E178" s="150" t="s">
        <v>195</v>
      </c>
      <c r="F178" s="150" t="s">
        <v>153</v>
      </c>
      <c r="G178" s="148" t="s">
        <v>146</v>
      </c>
      <c r="H178" s="148"/>
      <c r="I178" s="151" t="s">
        <v>138</v>
      </c>
      <c r="J178" s="152"/>
    </row>
    <row r="179" spans="1:10" s="131" customFormat="1" ht="15.6">
      <c r="A179" s="266" t="s">
        <v>261</v>
      </c>
      <c r="B179" s="267"/>
      <c r="C179" s="153"/>
      <c r="D179" s="154">
        <v>131.1</v>
      </c>
      <c r="E179" s="154">
        <v>1.2</v>
      </c>
      <c r="F179" s="154">
        <v>0.6</v>
      </c>
      <c r="G179" s="154">
        <v>1</v>
      </c>
      <c r="H179" s="154"/>
      <c r="I179" s="154">
        <f>D179*G179</f>
        <v>131.1</v>
      </c>
      <c r="J179" s="152"/>
    </row>
    <row r="180" spans="1:10" s="131" customFormat="1" ht="15.6">
      <c r="A180" s="276" t="s">
        <v>2</v>
      </c>
      <c r="B180" s="277"/>
      <c r="C180" s="277"/>
      <c r="D180" s="277"/>
      <c r="E180" s="277"/>
      <c r="F180" s="277"/>
      <c r="G180" s="277"/>
      <c r="H180" s="278"/>
      <c r="I180" s="155">
        <f>SUM(I179)</f>
        <v>131.1</v>
      </c>
      <c r="J180" s="156"/>
    </row>
    <row r="181" spans="1:10" s="131" customFormat="1" ht="15.6">
      <c r="A181" s="140" t="s">
        <v>129</v>
      </c>
      <c r="B181" s="141"/>
      <c r="C181" s="142"/>
      <c r="D181" s="270" t="s">
        <v>217</v>
      </c>
      <c r="E181" s="271"/>
      <c r="F181" s="271"/>
      <c r="G181" s="271"/>
      <c r="H181" s="271"/>
      <c r="I181" s="271"/>
      <c r="J181" s="272"/>
    </row>
    <row r="182" spans="1:10" s="131" customFormat="1" ht="15.6">
      <c r="A182" s="140" t="s">
        <v>131</v>
      </c>
      <c r="B182" s="144"/>
      <c r="C182" s="145"/>
      <c r="D182" s="273"/>
      <c r="E182" s="274"/>
      <c r="F182" s="274"/>
      <c r="G182" s="274"/>
      <c r="H182" s="274"/>
      <c r="I182" s="274"/>
      <c r="J182" s="275"/>
    </row>
    <row r="183" spans="1:10" s="131" customFormat="1" ht="15.6">
      <c r="A183" s="146"/>
      <c r="B183" s="147"/>
      <c r="C183" s="148"/>
      <c r="D183" s="149" t="s">
        <v>148</v>
      </c>
      <c r="E183" s="150" t="s">
        <v>195</v>
      </c>
      <c r="F183" s="150" t="s">
        <v>153</v>
      </c>
      <c r="G183" s="148" t="s">
        <v>146</v>
      </c>
      <c r="H183" s="148"/>
      <c r="I183" s="151" t="s">
        <v>138</v>
      </c>
      <c r="J183" s="152"/>
    </row>
    <row r="184" spans="1:10" s="131" customFormat="1" ht="15.6">
      <c r="A184" s="266" t="s">
        <v>261</v>
      </c>
      <c r="B184" s="267"/>
      <c r="C184" s="153"/>
      <c r="D184" s="154">
        <v>131.1</v>
      </c>
      <c r="E184" s="154">
        <v>1.2</v>
      </c>
      <c r="F184" s="154">
        <v>0.6</v>
      </c>
      <c r="G184" s="154">
        <v>1</v>
      </c>
      <c r="H184" s="154"/>
      <c r="I184" s="154">
        <f>D184*G184</f>
        <v>131.1</v>
      </c>
      <c r="J184" s="152"/>
    </row>
    <row r="185" spans="1:10" s="131" customFormat="1" ht="15.6">
      <c r="A185" s="276" t="s">
        <v>2</v>
      </c>
      <c r="B185" s="277"/>
      <c r="C185" s="277"/>
      <c r="D185" s="277"/>
      <c r="E185" s="277"/>
      <c r="F185" s="277"/>
      <c r="G185" s="277"/>
      <c r="H185" s="278"/>
      <c r="I185" s="155">
        <f>SUM(I184)</f>
        <v>131.1</v>
      </c>
      <c r="J185" s="156"/>
    </row>
    <row r="186" spans="1:10" s="131" customFormat="1" ht="15.6">
      <c r="A186" s="140" t="s">
        <v>129</v>
      </c>
      <c r="B186" s="141"/>
      <c r="C186" s="142"/>
      <c r="D186" s="270" t="s">
        <v>325</v>
      </c>
      <c r="E186" s="271"/>
      <c r="F186" s="271"/>
      <c r="G186" s="271"/>
      <c r="H186" s="271"/>
      <c r="I186" s="271"/>
      <c r="J186" s="272"/>
    </row>
    <row r="187" spans="1:10" s="131" customFormat="1" ht="15.6">
      <c r="A187" s="140" t="s">
        <v>131</v>
      </c>
      <c r="B187" s="144"/>
      <c r="C187" s="145"/>
      <c r="D187" s="273"/>
      <c r="E187" s="274"/>
      <c r="F187" s="274"/>
      <c r="G187" s="274"/>
      <c r="H187" s="274"/>
      <c r="I187" s="274"/>
      <c r="J187" s="275"/>
    </row>
    <row r="188" spans="1:10" s="131" customFormat="1" ht="15.6">
      <c r="A188" s="146"/>
      <c r="B188" s="147"/>
      <c r="C188" s="148"/>
      <c r="D188" s="149"/>
      <c r="E188" s="150"/>
      <c r="F188" s="148" t="s">
        <v>148</v>
      </c>
      <c r="G188" s="148" t="s">
        <v>151</v>
      </c>
      <c r="H188" s="148" t="s">
        <v>146</v>
      </c>
      <c r="I188" s="151" t="s">
        <v>138</v>
      </c>
      <c r="J188" s="152"/>
    </row>
    <row r="189" spans="1:10" s="131" customFormat="1" ht="15.6">
      <c r="A189" s="266" t="s">
        <v>239</v>
      </c>
      <c r="B189" s="267"/>
      <c r="C189" s="158" t="s">
        <v>152</v>
      </c>
      <c r="D189" s="154"/>
      <c r="E189" s="154"/>
      <c r="F189" s="154">
        <v>0</v>
      </c>
      <c r="G189" s="154">
        <v>0</v>
      </c>
      <c r="H189" s="154">
        <v>1</v>
      </c>
      <c r="I189" s="154">
        <f>F189-G189</f>
        <v>0</v>
      </c>
      <c r="J189" s="152"/>
    </row>
    <row r="190" spans="1:10" s="131" customFormat="1" ht="15.6">
      <c r="A190" s="266" t="s">
        <v>234</v>
      </c>
      <c r="B190" s="267"/>
      <c r="C190" s="158" t="s">
        <v>152</v>
      </c>
      <c r="D190" s="154"/>
      <c r="E190" s="154"/>
      <c r="F190" s="154">
        <v>2.73</v>
      </c>
      <c r="G190" s="154">
        <v>0</v>
      </c>
      <c r="H190" s="154">
        <v>1</v>
      </c>
      <c r="I190" s="154">
        <f t="shared" ref="I190:I201" si="17">F190-G190</f>
        <v>2.73</v>
      </c>
      <c r="J190" s="152"/>
    </row>
    <row r="191" spans="1:10" s="131" customFormat="1" ht="15.6">
      <c r="A191" s="266" t="s">
        <v>238</v>
      </c>
      <c r="B191" s="267"/>
      <c r="C191" s="158" t="s">
        <v>152</v>
      </c>
      <c r="D191" s="154"/>
      <c r="E191" s="154"/>
      <c r="F191" s="154">
        <v>2.73</v>
      </c>
      <c r="G191" s="154">
        <v>0</v>
      </c>
      <c r="H191" s="154">
        <v>1</v>
      </c>
      <c r="I191" s="154">
        <f t="shared" si="17"/>
        <v>2.73</v>
      </c>
      <c r="J191" s="152"/>
    </row>
    <row r="192" spans="1:10" s="131" customFormat="1" ht="15.6">
      <c r="A192" s="266" t="s">
        <v>269</v>
      </c>
      <c r="B192" s="267"/>
      <c r="C192" s="158" t="s">
        <v>152</v>
      </c>
      <c r="D192" s="154"/>
      <c r="E192" s="154"/>
      <c r="F192" s="154">
        <v>11.98</v>
      </c>
      <c r="G192" s="154">
        <v>0</v>
      </c>
      <c r="H192" s="154">
        <v>1</v>
      </c>
      <c r="I192" s="154">
        <f t="shared" si="17"/>
        <v>11.98</v>
      </c>
      <c r="J192" s="152"/>
    </row>
    <row r="193" spans="1:10" s="131" customFormat="1" ht="15.6">
      <c r="A193" s="266" t="s">
        <v>270</v>
      </c>
      <c r="B193" s="267"/>
      <c r="C193" s="158" t="s">
        <v>152</v>
      </c>
      <c r="D193" s="154"/>
      <c r="E193" s="154"/>
      <c r="F193" s="154">
        <v>12.14</v>
      </c>
      <c r="G193" s="154">
        <v>0</v>
      </c>
      <c r="H193" s="154">
        <v>1</v>
      </c>
      <c r="I193" s="154">
        <f t="shared" si="17"/>
        <v>12.14</v>
      </c>
      <c r="J193" s="152"/>
    </row>
    <row r="194" spans="1:10" s="131" customFormat="1" ht="15.6">
      <c r="A194" s="266" t="s">
        <v>271</v>
      </c>
      <c r="B194" s="267"/>
      <c r="C194" s="158" t="s">
        <v>152</v>
      </c>
      <c r="D194" s="154"/>
      <c r="E194" s="154"/>
      <c r="F194" s="154">
        <v>12.14</v>
      </c>
      <c r="G194" s="154">
        <v>0</v>
      </c>
      <c r="H194" s="154">
        <v>1</v>
      </c>
      <c r="I194" s="154">
        <f t="shared" si="17"/>
        <v>12.14</v>
      </c>
      <c r="J194" s="152"/>
    </row>
    <row r="195" spans="1:10" s="131" customFormat="1" ht="15.6">
      <c r="A195" s="266" t="s">
        <v>272</v>
      </c>
      <c r="B195" s="267"/>
      <c r="C195" s="158" t="s">
        <v>152</v>
      </c>
      <c r="D195" s="154"/>
      <c r="E195" s="154"/>
      <c r="F195" s="154">
        <v>11.74</v>
      </c>
      <c r="G195" s="154">
        <v>0</v>
      </c>
      <c r="H195" s="154">
        <v>1</v>
      </c>
      <c r="I195" s="154">
        <f t="shared" si="17"/>
        <v>11.74</v>
      </c>
      <c r="J195" s="152"/>
    </row>
    <row r="196" spans="1:10" s="131" customFormat="1" ht="15.6">
      <c r="A196" s="266" t="s">
        <v>273</v>
      </c>
      <c r="B196" s="267"/>
      <c r="C196" s="158" t="s">
        <v>152</v>
      </c>
      <c r="D196" s="154"/>
      <c r="E196" s="154"/>
      <c r="F196" s="154">
        <v>12.49</v>
      </c>
      <c r="G196" s="154">
        <v>0</v>
      </c>
      <c r="H196" s="154">
        <v>1</v>
      </c>
      <c r="I196" s="154">
        <f t="shared" si="17"/>
        <v>12.49</v>
      </c>
      <c r="J196" s="152"/>
    </row>
    <row r="197" spans="1:10" s="131" customFormat="1" ht="15.6">
      <c r="A197" s="266" t="s">
        <v>274</v>
      </c>
      <c r="B197" s="267"/>
      <c r="C197" s="158" t="s">
        <v>152</v>
      </c>
      <c r="D197" s="154"/>
      <c r="E197" s="154"/>
      <c r="F197" s="154">
        <v>2.78</v>
      </c>
      <c r="G197" s="154">
        <v>0</v>
      </c>
      <c r="H197" s="154">
        <v>1</v>
      </c>
      <c r="I197" s="154">
        <f t="shared" si="17"/>
        <v>2.78</v>
      </c>
      <c r="J197" s="152"/>
    </row>
    <row r="198" spans="1:10" s="131" customFormat="1" ht="15.6">
      <c r="A198" s="266"/>
      <c r="B198" s="267"/>
      <c r="C198" s="158" t="s">
        <v>152</v>
      </c>
      <c r="D198" s="154"/>
      <c r="E198" s="154"/>
      <c r="F198" s="154">
        <v>0</v>
      </c>
      <c r="G198" s="154">
        <v>0</v>
      </c>
      <c r="H198" s="154">
        <v>1</v>
      </c>
      <c r="I198" s="154">
        <f t="shared" si="17"/>
        <v>0</v>
      </c>
      <c r="J198" s="152"/>
    </row>
    <row r="199" spans="1:10" s="131" customFormat="1" ht="15.6">
      <c r="A199" s="266"/>
      <c r="B199" s="267"/>
      <c r="C199" s="158" t="s">
        <v>152</v>
      </c>
      <c r="D199" s="154"/>
      <c r="E199" s="154"/>
      <c r="F199" s="154"/>
      <c r="G199" s="154">
        <v>0</v>
      </c>
      <c r="H199" s="154">
        <v>1</v>
      </c>
      <c r="I199" s="154">
        <f t="shared" si="17"/>
        <v>0</v>
      </c>
      <c r="J199" s="152"/>
    </row>
    <row r="200" spans="1:10" s="131" customFormat="1" ht="15.6">
      <c r="A200" s="266"/>
      <c r="B200" s="267"/>
      <c r="C200" s="158" t="s">
        <v>152</v>
      </c>
      <c r="D200" s="154"/>
      <c r="E200" s="154"/>
      <c r="F200" s="154"/>
      <c r="G200" s="154">
        <v>0</v>
      </c>
      <c r="H200" s="154">
        <v>1</v>
      </c>
      <c r="I200" s="154">
        <f t="shared" si="17"/>
        <v>0</v>
      </c>
      <c r="J200" s="152"/>
    </row>
    <row r="201" spans="1:10" s="131" customFormat="1" ht="15.6">
      <c r="A201" s="266"/>
      <c r="B201" s="267"/>
      <c r="C201" s="158" t="s">
        <v>152</v>
      </c>
      <c r="D201" s="154"/>
      <c r="E201" s="154"/>
      <c r="F201" s="154"/>
      <c r="G201" s="154">
        <v>0</v>
      </c>
      <c r="H201" s="154">
        <v>1</v>
      </c>
      <c r="I201" s="154">
        <f t="shared" si="17"/>
        <v>0</v>
      </c>
      <c r="J201" s="152"/>
    </row>
    <row r="202" spans="1:10" s="131" customFormat="1" ht="15.6">
      <c r="A202" s="276" t="s">
        <v>2</v>
      </c>
      <c r="B202" s="277"/>
      <c r="C202" s="277"/>
      <c r="D202" s="277"/>
      <c r="E202" s="277"/>
      <c r="F202" s="277"/>
      <c r="G202" s="277"/>
      <c r="H202" s="278"/>
      <c r="I202" s="155">
        <f>SUM(I189:I201)</f>
        <v>68.73</v>
      </c>
      <c r="J202" s="152"/>
    </row>
    <row r="203" spans="1:10" s="131" customFormat="1" ht="15.6">
      <c r="A203" s="133"/>
      <c r="J203" s="134"/>
    </row>
    <row r="204" spans="1:10" s="131" customFormat="1" ht="17.399999999999999">
      <c r="A204" s="135">
        <v>6</v>
      </c>
      <c r="B204" s="268" t="s">
        <v>154</v>
      </c>
      <c r="C204" s="268"/>
      <c r="D204" s="268"/>
      <c r="E204" s="268"/>
      <c r="F204" s="268"/>
      <c r="G204" s="268"/>
      <c r="H204" s="268"/>
      <c r="I204" s="268"/>
      <c r="J204" s="269"/>
    </row>
    <row r="205" spans="1:10" s="131" customFormat="1" ht="15.6">
      <c r="A205" s="133"/>
      <c r="J205" s="134"/>
    </row>
    <row r="206" spans="1:10" s="131" customFormat="1" ht="15.6">
      <c r="A206" s="140" t="s">
        <v>129</v>
      </c>
      <c r="B206" s="141"/>
      <c r="C206" s="142"/>
      <c r="D206" s="270" t="s">
        <v>219</v>
      </c>
      <c r="E206" s="271"/>
      <c r="F206" s="271"/>
      <c r="G206" s="271"/>
      <c r="H206" s="271"/>
      <c r="I206" s="271"/>
      <c r="J206" s="272"/>
    </row>
    <row r="207" spans="1:10" s="131" customFormat="1" ht="46.2" customHeight="1">
      <c r="A207" s="140" t="s">
        <v>131</v>
      </c>
      <c r="B207" s="144"/>
      <c r="C207" s="145"/>
      <c r="D207" s="273"/>
      <c r="E207" s="274"/>
      <c r="F207" s="274"/>
      <c r="G207" s="274"/>
      <c r="H207" s="274"/>
      <c r="I207" s="274"/>
      <c r="J207" s="275"/>
    </row>
    <row r="208" spans="1:10" s="131" customFormat="1" ht="15.6">
      <c r="A208" s="146"/>
      <c r="B208" s="147"/>
      <c r="C208" s="148"/>
      <c r="D208" s="149" t="s">
        <v>20</v>
      </c>
      <c r="E208" s="150"/>
      <c r="F208" s="150" t="s">
        <v>132</v>
      </c>
      <c r="G208" s="148"/>
      <c r="H208" s="148"/>
      <c r="I208" s="151" t="s">
        <v>20</v>
      </c>
      <c r="J208" s="152"/>
    </row>
    <row r="209" spans="1:10" s="131" customFormat="1" ht="15.6">
      <c r="A209" s="288" t="s">
        <v>143</v>
      </c>
      <c r="B209" s="289"/>
      <c r="C209" s="153" t="s">
        <v>144</v>
      </c>
      <c r="D209" s="154">
        <v>8</v>
      </c>
      <c r="E209" s="154"/>
      <c r="F209" s="154">
        <v>1</v>
      </c>
      <c r="G209" s="154"/>
      <c r="H209" s="154"/>
      <c r="I209" s="154">
        <f>F209*D209</f>
        <v>8</v>
      </c>
      <c r="J209" s="152"/>
    </row>
    <row r="210" spans="1:10" s="131" customFormat="1" ht="15.6">
      <c r="A210" s="276" t="s">
        <v>2</v>
      </c>
      <c r="B210" s="277"/>
      <c r="C210" s="277"/>
      <c r="D210" s="277"/>
      <c r="E210" s="277"/>
      <c r="F210" s="277"/>
      <c r="G210" s="277"/>
      <c r="H210" s="278"/>
      <c r="I210" s="155">
        <f>SUM(I209:I209)</f>
        <v>8</v>
      </c>
      <c r="J210" s="156"/>
    </row>
    <row r="211" spans="1:10" s="131" customFormat="1" ht="35.4" customHeight="1">
      <c r="A211" s="140" t="s">
        <v>129</v>
      </c>
      <c r="B211" s="141"/>
      <c r="C211" s="142"/>
      <c r="D211" s="270" t="s">
        <v>221</v>
      </c>
      <c r="E211" s="271"/>
      <c r="F211" s="271"/>
      <c r="G211" s="271"/>
      <c r="H211" s="271"/>
      <c r="I211" s="271"/>
      <c r="J211" s="272"/>
    </row>
    <row r="212" spans="1:10" s="131" customFormat="1" ht="43.2" customHeight="1">
      <c r="A212" s="140" t="s">
        <v>131</v>
      </c>
      <c r="B212" s="144"/>
      <c r="C212" s="145"/>
      <c r="D212" s="273"/>
      <c r="E212" s="274"/>
      <c r="F212" s="274"/>
      <c r="G212" s="274"/>
      <c r="H212" s="274"/>
      <c r="I212" s="274"/>
      <c r="J212" s="275"/>
    </row>
    <row r="213" spans="1:10" s="131" customFormat="1" ht="15.6">
      <c r="A213" s="146"/>
      <c r="B213" s="147"/>
      <c r="C213" s="148"/>
      <c r="D213" s="149" t="s">
        <v>20</v>
      </c>
      <c r="E213" s="150"/>
      <c r="F213" s="150" t="s">
        <v>132</v>
      </c>
      <c r="G213" s="148"/>
      <c r="H213" s="148"/>
      <c r="I213" s="151" t="s">
        <v>20</v>
      </c>
      <c r="J213" s="152"/>
    </row>
    <row r="214" spans="1:10" s="131" customFormat="1" ht="15.6">
      <c r="A214" s="288" t="s">
        <v>143</v>
      </c>
      <c r="B214" s="289"/>
      <c r="C214" s="153" t="s">
        <v>144</v>
      </c>
      <c r="D214" s="154">
        <v>8</v>
      </c>
      <c r="E214" s="154"/>
      <c r="F214" s="154">
        <v>1</v>
      </c>
      <c r="G214" s="154"/>
      <c r="H214" s="154"/>
      <c r="I214" s="154">
        <f>F214*D214</f>
        <v>8</v>
      </c>
      <c r="J214" s="152"/>
    </row>
    <row r="215" spans="1:10" s="131" customFormat="1" ht="15.6">
      <c r="A215" s="276" t="s">
        <v>2</v>
      </c>
      <c r="B215" s="277"/>
      <c r="C215" s="277"/>
      <c r="D215" s="277"/>
      <c r="E215" s="277"/>
      <c r="F215" s="277"/>
      <c r="G215" s="277"/>
      <c r="H215" s="278"/>
      <c r="I215" s="155">
        <f>SUM(I214:I214)</f>
        <v>8</v>
      </c>
      <c r="J215" s="156"/>
    </row>
    <row r="216" spans="1:10" s="131" customFormat="1" ht="15.6">
      <c r="A216" s="140" t="s">
        <v>129</v>
      </c>
      <c r="B216" s="141"/>
      <c r="C216" s="142"/>
      <c r="D216" s="270" t="s">
        <v>165</v>
      </c>
      <c r="E216" s="271"/>
      <c r="F216" s="271"/>
      <c r="G216" s="271"/>
      <c r="H216" s="271"/>
      <c r="I216" s="271"/>
      <c r="J216" s="272"/>
    </row>
    <row r="217" spans="1:10" s="131" customFormat="1" ht="15.6">
      <c r="A217" s="140" t="s">
        <v>131</v>
      </c>
      <c r="B217" s="144"/>
      <c r="C217" s="145"/>
      <c r="D217" s="273"/>
      <c r="E217" s="274"/>
      <c r="F217" s="274"/>
      <c r="G217" s="274"/>
      <c r="H217" s="274"/>
      <c r="I217" s="274"/>
      <c r="J217" s="275"/>
    </row>
    <row r="218" spans="1:10" s="131" customFormat="1" ht="15.6">
      <c r="A218" s="146"/>
      <c r="B218" s="147"/>
      <c r="C218" s="148"/>
      <c r="D218" s="149" t="s">
        <v>136</v>
      </c>
      <c r="E218" s="150" t="s">
        <v>141</v>
      </c>
      <c r="F218" s="150" t="s">
        <v>132</v>
      </c>
      <c r="G218" s="148"/>
      <c r="H218" s="148"/>
      <c r="I218" s="151" t="s">
        <v>138</v>
      </c>
      <c r="J218" s="152"/>
    </row>
    <row r="219" spans="1:10" s="131" customFormat="1" ht="15.6">
      <c r="A219" s="288" t="s">
        <v>228</v>
      </c>
      <c r="B219" s="289"/>
      <c r="C219" s="153" t="s">
        <v>142</v>
      </c>
      <c r="D219" s="154">
        <v>1.5</v>
      </c>
      <c r="E219" s="154">
        <v>1.2</v>
      </c>
      <c r="F219" s="154">
        <v>5</v>
      </c>
      <c r="G219" s="154"/>
      <c r="H219" s="154"/>
      <c r="I219" s="154">
        <f t="shared" ref="I219" si="18">D219*E219*F219</f>
        <v>9</v>
      </c>
      <c r="J219" s="152"/>
    </row>
    <row r="220" spans="1:10" s="131" customFormat="1" ht="15.6">
      <c r="A220" s="276" t="s">
        <v>2</v>
      </c>
      <c r="B220" s="277"/>
      <c r="C220" s="277"/>
      <c r="D220" s="277"/>
      <c r="E220" s="277"/>
      <c r="F220" s="277"/>
      <c r="G220" s="277"/>
      <c r="H220" s="278"/>
      <c r="I220" s="155">
        <f>SUM(I219:I219)</f>
        <v>9</v>
      </c>
      <c r="J220" s="156"/>
    </row>
    <row r="221" spans="1:10" s="131" customFormat="1" ht="15.6">
      <c r="A221" s="140" t="s">
        <v>129</v>
      </c>
      <c r="B221" s="141"/>
      <c r="C221" s="142"/>
      <c r="D221" s="270" t="s">
        <v>182</v>
      </c>
      <c r="E221" s="271"/>
      <c r="F221" s="271"/>
      <c r="G221" s="271"/>
      <c r="H221" s="271"/>
      <c r="I221" s="271"/>
      <c r="J221" s="272"/>
    </row>
    <row r="222" spans="1:10" s="131" customFormat="1" ht="15.6">
      <c r="A222" s="140" t="s">
        <v>131</v>
      </c>
      <c r="B222" s="144"/>
      <c r="C222" s="145"/>
      <c r="D222" s="273"/>
      <c r="E222" s="274"/>
      <c r="F222" s="274"/>
      <c r="G222" s="274"/>
      <c r="H222" s="274"/>
      <c r="I222" s="274"/>
      <c r="J222" s="275"/>
    </row>
    <row r="223" spans="1:10" s="131" customFormat="1" ht="15.6">
      <c r="A223" s="146"/>
      <c r="B223" s="147"/>
      <c r="C223" s="148"/>
      <c r="D223" s="149" t="s">
        <v>34</v>
      </c>
      <c r="E223" s="150"/>
      <c r="F223" s="150" t="s">
        <v>132</v>
      </c>
      <c r="G223" s="148"/>
      <c r="H223" s="148"/>
      <c r="I223" s="151" t="s">
        <v>138</v>
      </c>
      <c r="J223" s="152"/>
    </row>
    <row r="224" spans="1:10" s="131" customFormat="1" ht="15.6">
      <c r="A224" s="288" t="s">
        <v>228</v>
      </c>
      <c r="B224" s="289"/>
      <c r="C224" s="153" t="s">
        <v>142</v>
      </c>
      <c r="D224" s="154">
        <v>5</v>
      </c>
      <c r="E224" s="154"/>
      <c r="F224" s="154">
        <v>1</v>
      </c>
      <c r="G224" s="154"/>
      <c r="H224" s="154"/>
      <c r="I224" s="154">
        <f>D224*F224</f>
        <v>5</v>
      </c>
      <c r="J224" s="152"/>
    </row>
    <row r="225" spans="1:10" s="131" customFormat="1" ht="15.6">
      <c r="A225" s="276" t="s">
        <v>2</v>
      </c>
      <c r="B225" s="277"/>
      <c r="C225" s="277"/>
      <c r="D225" s="277"/>
      <c r="E225" s="277"/>
      <c r="F225" s="277"/>
      <c r="G225" s="277"/>
      <c r="H225" s="278"/>
      <c r="I225" s="155">
        <f>SUM(I224:I224)</f>
        <v>5</v>
      </c>
      <c r="J225" s="156"/>
    </row>
    <row r="226" spans="1:10" s="131" customFormat="1" ht="15.6">
      <c r="A226" s="133"/>
      <c r="J226" s="134"/>
    </row>
    <row r="227" spans="1:10" s="131" customFormat="1" ht="17.399999999999999">
      <c r="A227" s="135">
        <v>7</v>
      </c>
      <c r="B227" s="268" t="s">
        <v>113</v>
      </c>
      <c r="C227" s="268"/>
      <c r="D227" s="268"/>
      <c r="E227" s="268"/>
      <c r="F227" s="268"/>
      <c r="G227" s="268"/>
      <c r="H227" s="268"/>
      <c r="I227" s="268"/>
      <c r="J227" s="269"/>
    </row>
    <row r="228" spans="1:10" s="131" customFormat="1" ht="15.6">
      <c r="A228" s="133"/>
      <c r="J228" s="134"/>
    </row>
    <row r="229" spans="1:10" s="131" customFormat="1" ht="20.399999999999999" customHeight="1">
      <c r="A229" s="140" t="s">
        <v>129</v>
      </c>
      <c r="B229" s="141"/>
      <c r="C229" s="142"/>
      <c r="D229" s="270" t="s">
        <v>222</v>
      </c>
      <c r="E229" s="271"/>
      <c r="F229" s="271"/>
      <c r="G229" s="271"/>
      <c r="H229" s="271"/>
      <c r="I229" s="271"/>
      <c r="J229" s="272"/>
    </row>
    <row r="230" spans="1:10" s="131" customFormat="1" ht="15.6">
      <c r="A230" s="140" t="s">
        <v>131</v>
      </c>
      <c r="B230" s="144"/>
      <c r="C230" s="145"/>
      <c r="D230" s="273"/>
      <c r="E230" s="274"/>
      <c r="F230" s="274"/>
      <c r="G230" s="274"/>
      <c r="H230" s="274"/>
      <c r="I230" s="274"/>
      <c r="J230" s="275"/>
    </row>
    <row r="231" spans="1:10" s="131" customFormat="1" ht="15.6">
      <c r="A231" s="146"/>
      <c r="B231" s="147"/>
      <c r="C231" s="148"/>
      <c r="D231" s="149" t="s">
        <v>155</v>
      </c>
      <c r="E231" s="150"/>
      <c r="F231" s="150"/>
      <c r="G231" s="148"/>
      <c r="H231" s="148"/>
      <c r="I231" s="151" t="s">
        <v>155</v>
      </c>
      <c r="J231" s="152"/>
    </row>
    <row r="232" spans="1:10" s="131" customFormat="1" ht="15.6">
      <c r="A232" s="266" t="s">
        <v>156</v>
      </c>
      <c r="B232" s="267"/>
      <c r="C232" s="153"/>
      <c r="D232" s="154">
        <v>1</v>
      </c>
      <c r="E232" s="154"/>
      <c r="F232" s="154">
        <v>1</v>
      </c>
      <c r="G232" s="154"/>
      <c r="H232" s="154"/>
      <c r="I232" s="154">
        <f>D232*F232</f>
        <v>1</v>
      </c>
      <c r="J232" s="152"/>
    </row>
    <row r="233" spans="1:10" s="131" customFormat="1" ht="15.6">
      <c r="A233" s="276" t="s">
        <v>2</v>
      </c>
      <c r="B233" s="277"/>
      <c r="C233" s="277"/>
      <c r="D233" s="277"/>
      <c r="E233" s="277"/>
      <c r="F233" s="277"/>
      <c r="G233" s="277"/>
      <c r="H233" s="278"/>
      <c r="I233" s="155">
        <f>SUM(I232)</f>
        <v>1</v>
      </c>
      <c r="J233" s="156"/>
    </row>
    <row r="234" spans="1:10" s="131" customFormat="1" ht="36" customHeight="1">
      <c r="A234" s="140" t="s">
        <v>129</v>
      </c>
      <c r="B234" s="141"/>
      <c r="C234" s="142"/>
      <c r="D234" s="279" t="s">
        <v>253</v>
      </c>
      <c r="E234" s="280"/>
      <c r="F234" s="280"/>
      <c r="G234" s="280"/>
      <c r="H234" s="280"/>
      <c r="I234" s="280"/>
      <c r="J234" s="281"/>
    </row>
    <row r="235" spans="1:10" s="131" customFormat="1" ht="57.6" customHeight="1">
      <c r="A235" s="140" t="s">
        <v>131</v>
      </c>
      <c r="B235" s="144"/>
      <c r="C235" s="145"/>
      <c r="D235" s="282"/>
      <c r="E235" s="283"/>
      <c r="F235" s="283"/>
      <c r="G235" s="283"/>
      <c r="H235" s="283"/>
      <c r="I235" s="283"/>
      <c r="J235" s="284"/>
    </row>
    <row r="236" spans="1:10" s="131" customFormat="1" ht="15.6">
      <c r="A236" s="146"/>
      <c r="B236" s="147"/>
      <c r="C236" s="148"/>
      <c r="D236" s="149" t="s">
        <v>155</v>
      </c>
      <c r="E236" s="150"/>
      <c r="F236" s="150"/>
      <c r="G236" s="148"/>
      <c r="H236" s="148"/>
      <c r="I236" s="151" t="s">
        <v>155</v>
      </c>
      <c r="J236" s="152"/>
    </row>
    <row r="237" spans="1:10" s="131" customFormat="1" ht="15.6">
      <c r="A237" s="266" t="s">
        <v>156</v>
      </c>
      <c r="B237" s="267"/>
      <c r="C237" s="153"/>
      <c r="D237" s="154">
        <v>3</v>
      </c>
      <c r="E237" s="154"/>
      <c r="F237" s="154">
        <v>1</v>
      </c>
      <c r="G237" s="154"/>
      <c r="H237" s="154"/>
      <c r="I237" s="154">
        <f>D237*F237</f>
        <v>3</v>
      </c>
      <c r="J237" s="152"/>
    </row>
    <row r="238" spans="1:10" s="131" customFormat="1" ht="15.6">
      <c r="A238" s="276" t="s">
        <v>2</v>
      </c>
      <c r="B238" s="277"/>
      <c r="C238" s="277"/>
      <c r="D238" s="277"/>
      <c r="E238" s="277"/>
      <c r="F238" s="277"/>
      <c r="G238" s="277"/>
      <c r="H238" s="278"/>
      <c r="I238" s="155">
        <f>SUM(I237)</f>
        <v>3</v>
      </c>
      <c r="J238" s="156"/>
    </row>
    <row r="239" spans="1:10" s="131" customFormat="1" ht="15.6">
      <c r="A239" s="140" t="s">
        <v>129</v>
      </c>
      <c r="B239" s="141"/>
      <c r="C239" s="142"/>
      <c r="D239" s="270" t="s">
        <v>255</v>
      </c>
      <c r="E239" s="271"/>
      <c r="F239" s="271"/>
      <c r="G239" s="271"/>
      <c r="H239" s="271"/>
      <c r="I239" s="271"/>
      <c r="J239" s="272"/>
    </row>
    <row r="240" spans="1:10" s="131" customFormat="1" ht="40.200000000000003" customHeight="1">
      <c r="A240" s="140" t="s">
        <v>131</v>
      </c>
      <c r="B240" s="144"/>
      <c r="C240" s="145"/>
      <c r="D240" s="273"/>
      <c r="E240" s="274"/>
      <c r="F240" s="274"/>
      <c r="G240" s="274"/>
      <c r="H240" s="274"/>
      <c r="I240" s="274"/>
      <c r="J240" s="275"/>
    </row>
    <row r="241" spans="1:10" s="131" customFormat="1" ht="15.6">
      <c r="A241" s="146"/>
      <c r="B241" s="147"/>
      <c r="C241" s="148"/>
      <c r="D241" s="149" t="s">
        <v>155</v>
      </c>
      <c r="E241" s="150"/>
      <c r="F241" s="150"/>
      <c r="G241" s="148"/>
      <c r="H241" s="148"/>
      <c r="I241" s="151" t="s">
        <v>155</v>
      </c>
      <c r="J241" s="152"/>
    </row>
    <row r="242" spans="1:10" s="131" customFormat="1" ht="15.6">
      <c r="A242" s="266" t="s">
        <v>156</v>
      </c>
      <c r="B242" s="267"/>
      <c r="C242" s="153"/>
      <c r="D242" s="154">
        <v>3</v>
      </c>
      <c r="E242" s="154"/>
      <c r="F242" s="154">
        <v>1</v>
      </c>
      <c r="G242" s="154"/>
      <c r="H242" s="154"/>
      <c r="I242" s="154">
        <f>D242*F242</f>
        <v>3</v>
      </c>
      <c r="J242" s="152"/>
    </row>
    <row r="243" spans="1:10" s="131" customFormat="1" ht="15.6">
      <c r="A243" s="276" t="s">
        <v>2</v>
      </c>
      <c r="B243" s="277"/>
      <c r="C243" s="277"/>
      <c r="D243" s="277"/>
      <c r="E243" s="277"/>
      <c r="F243" s="277"/>
      <c r="G243" s="277"/>
      <c r="H243" s="278"/>
      <c r="I243" s="155">
        <f>SUM(I242)</f>
        <v>3</v>
      </c>
      <c r="J243" s="156"/>
    </row>
    <row r="244" spans="1:10" s="131" customFormat="1" ht="21" customHeight="1">
      <c r="A244" s="140" t="s">
        <v>129</v>
      </c>
      <c r="B244" s="141"/>
      <c r="C244" s="142"/>
      <c r="D244" s="279" t="s">
        <v>224</v>
      </c>
      <c r="E244" s="280"/>
      <c r="F244" s="280"/>
      <c r="G244" s="280"/>
      <c r="H244" s="280"/>
      <c r="I244" s="280"/>
      <c r="J244" s="281"/>
    </row>
    <row r="245" spans="1:10" s="131" customFormat="1" ht="18" customHeight="1">
      <c r="A245" s="140" t="s">
        <v>131</v>
      </c>
      <c r="B245" s="144"/>
      <c r="C245" s="145"/>
      <c r="D245" s="282"/>
      <c r="E245" s="283"/>
      <c r="F245" s="283"/>
      <c r="G245" s="283"/>
      <c r="H245" s="283"/>
      <c r="I245" s="283"/>
      <c r="J245" s="284"/>
    </row>
    <row r="246" spans="1:10" s="131" customFormat="1" ht="15.6">
      <c r="A246" s="146"/>
      <c r="B246" s="147"/>
      <c r="C246" s="148"/>
      <c r="D246" s="149" t="s">
        <v>155</v>
      </c>
      <c r="E246" s="150"/>
      <c r="F246" s="150"/>
      <c r="G246" s="148"/>
      <c r="H246" s="148"/>
      <c r="I246" s="151" t="s">
        <v>155</v>
      </c>
      <c r="J246" s="152"/>
    </row>
    <row r="247" spans="1:10" s="131" customFormat="1" ht="15.6">
      <c r="A247" s="266" t="s">
        <v>156</v>
      </c>
      <c r="B247" s="267"/>
      <c r="C247" s="153"/>
      <c r="D247" s="154">
        <v>1</v>
      </c>
      <c r="E247" s="154"/>
      <c r="F247" s="154">
        <v>1</v>
      </c>
      <c r="G247" s="154"/>
      <c r="H247" s="154"/>
      <c r="I247" s="154">
        <f>D247*F247</f>
        <v>1</v>
      </c>
      <c r="J247" s="152"/>
    </row>
    <row r="248" spans="1:10" s="131" customFormat="1" ht="15.6">
      <c r="A248" s="276" t="s">
        <v>2</v>
      </c>
      <c r="B248" s="277"/>
      <c r="C248" s="277"/>
      <c r="D248" s="277"/>
      <c r="E248" s="277"/>
      <c r="F248" s="277"/>
      <c r="G248" s="277"/>
      <c r="H248" s="278"/>
      <c r="I248" s="155">
        <f>SUM(I247)</f>
        <v>1</v>
      </c>
      <c r="J248" s="156"/>
    </row>
    <row r="249" spans="1:10" s="131" customFormat="1" ht="31.2" customHeight="1">
      <c r="A249" s="140" t="s">
        <v>129</v>
      </c>
      <c r="B249" s="141"/>
      <c r="C249" s="142"/>
      <c r="D249" s="279" t="s">
        <v>257</v>
      </c>
      <c r="E249" s="280"/>
      <c r="F249" s="280"/>
      <c r="G249" s="280"/>
      <c r="H249" s="280"/>
      <c r="I249" s="280"/>
      <c r="J249" s="281"/>
    </row>
    <row r="250" spans="1:10" s="131" customFormat="1" ht="56.4" customHeight="1">
      <c r="A250" s="140" t="s">
        <v>131</v>
      </c>
      <c r="B250" s="144"/>
      <c r="C250" s="145"/>
      <c r="D250" s="282"/>
      <c r="E250" s="283"/>
      <c r="F250" s="283"/>
      <c r="G250" s="283"/>
      <c r="H250" s="283"/>
      <c r="I250" s="283"/>
      <c r="J250" s="284"/>
    </row>
    <row r="251" spans="1:10" s="131" customFormat="1" ht="15.6">
      <c r="A251" s="146"/>
      <c r="B251" s="147"/>
      <c r="C251" s="148"/>
      <c r="D251" s="149" t="s">
        <v>155</v>
      </c>
      <c r="E251" s="150"/>
      <c r="F251" s="150"/>
      <c r="G251" s="148"/>
      <c r="H251" s="148"/>
      <c r="I251" s="151" t="s">
        <v>155</v>
      </c>
      <c r="J251" s="152"/>
    </row>
    <row r="252" spans="1:10" s="131" customFormat="1" ht="15.6">
      <c r="A252" s="266" t="s">
        <v>156</v>
      </c>
      <c r="B252" s="267"/>
      <c r="C252" s="153"/>
      <c r="D252" s="154">
        <v>3</v>
      </c>
      <c r="E252" s="154"/>
      <c r="F252" s="154">
        <v>1</v>
      </c>
      <c r="G252" s="154"/>
      <c r="H252" s="154"/>
      <c r="I252" s="154">
        <f>D252*F252</f>
        <v>3</v>
      </c>
      <c r="J252" s="152"/>
    </row>
    <row r="253" spans="1:10" s="131" customFormat="1" ht="15.6">
      <c r="A253" s="276" t="s">
        <v>2</v>
      </c>
      <c r="B253" s="277"/>
      <c r="C253" s="277"/>
      <c r="D253" s="277"/>
      <c r="E253" s="277"/>
      <c r="F253" s="277"/>
      <c r="G253" s="277"/>
      <c r="H253" s="278"/>
      <c r="I253" s="155">
        <f>SUM(I252)</f>
        <v>3</v>
      </c>
      <c r="J253" s="156"/>
    </row>
    <row r="254" spans="1:10" s="131" customFormat="1" ht="15.6">
      <c r="A254" s="140" t="s">
        <v>129</v>
      </c>
      <c r="B254" s="141"/>
      <c r="C254" s="142"/>
      <c r="D254" s="279" t="s">
        <v>172</v>
      </c>
      <c r="E254" s="280"/>
      <c r="F254" s="280"/>
      <c r="G254" s="280"/>
      <c r="H254" s="280"/>
      <c r="I254" s="280"/>
      <c r="J254" s="281"/>
    </row>
    <row r="255" spans="1:10" s="131" customFormat="1" ht="15.6">
      <c r="A255" s="140" t="s">
        <v>131</v>
      </c>
      <c r="B255" s="144"/>
      <c r="C255" s="145"/>
      <c r="D255" s="282"/>
      <c r="E255" s="283"/>
      <c r="F255" s="283"/>
      <c r="G255" s="283"/>
      <c r="H255" s="283"/>
      <c r="I255" s="283"/>
      <c r="J255" s="284"/>
    </row>
    <row r="256" spans="1:10" s="131" customFormat="1" ht="15.6">
      <c r="A256" s="146"/>
      <c r="B256" s="147"/>
      <c r="C256" s="148"/>
      <c r="D256" s="149" t="s">
        <v>155</v>
      </c>
      <c r="E256" s="150"/>
      <c r="F256" s="150"/>
      <c r="G256" s="148"/>
      <c r="H256" s="148"/>
      <c r="I256" s="151" t="s">
        <v>155</v>
      </c>
      <c r="J256" s="152"/>
    </row>
    <row r="257" spans="1:10" s="131" customFormat="1" ht="15.6">
      <c r="A257" s="266" t="s">
        <v>156</v>
      </c>
      <c r="B257" s="267"/>
      <c r="C257" s="153"/>
      <c r="D257" s="154">
        <v>1</v>
      </c>
      <c r="E257" s="154"/>
      <c r="F257" s="154"/>
      <c r="G257" s="154"/>
      <c r="H257" s="154"/>
      <c r="I257" s="154">
        <v>1</v>
      </c>
      <c r="J257" s="152"/>
    </row>
    <row r="258" spans="1:10" s="131" customFormat="1" ht="15.6">
      <c r="A258" s="276" t="s">
        <v>2</v>
      </c>
      <c r="B258" s="277"/>
      <c r="C258" s="277"/>
      <c r="D258" s="277"/>
      <c r="E258" s="277"/>
      <c r="F258" s="277"/>
      <c r="G258" s="277"/>
      <c r="H258" s="278"/>
      <c r="I258" s="155">
        <f>SUM(I257)</f>
        <v>1</v>
      </c>
      <c r="J258" s="156"/>
    </row>
    <row r="259" spans="1:10" s="131" customFormat="1" ht="53.4" customHeight="1">
      <c r="A259" s="140" t="s">
        <v>129</v>
      </c>
      <c r="B259" s="141"/>
      <c r="C259" s="142"/>
      <c r="D259" s="279" t="s">
        <v>259</v>
      </c>
      <c r="E259" s="280"/>
      <c r="F259" s="280"/>
      <c r="G259" s="280"/>
      <c r="H259" s="280"/>
      <c r="I259" s="280"/>
      <c r="J259" s="281"/>
    </row>
    <row r="260" spans="1:10" s="131" customFormat="1" ht="59.4" customHeight="1">
      <c r="A260" s="140" t="s">
        <v>131</v>
      </c>
      <c r="B260" s="144"/>
      <c r="C260" s="145"/>
      <c r="D260" s="282"/>
      <c r="E260" s="283"/>
      <c r="F260" s="283"/>
      <c r="G260" s="283"/>
      <c r="H260" s="283"/>
      <c r="I260" s="283"/>
      <c r="J260" s="284"/>
    </row>
    <row r="261" spans="1:10" s="131" customFormat="1" ht="15.6">
      <c r="A261" s="146"/>
      <c r="B261" s="147"/>
      <c r="C261" s="148"/>
      <c r="D261" s="149" t="s">
        <v>155</v>
      </c>
      <c r="E261" s="150"/>
      <c r="F261" s="150"/>
      <c r="G261" s="148"/>
      <c r="H261" s="148"/>
      <c r="I261" s="151" t="s">
        <v>155</v>
      </c>
      <c r="J261" s="152"/>
    </row>
    <row r="262" spans="1:10" s="131" customFormat="1" ht="15.6">
      <c r="A262" s="266" t="s">
        <v>156</v>
      </c>
      <c r="B262" s="267"/>
      <c r="C262" s="153"/>
      <c r="D262" s="154">
        <v>1</v>
      </c>
      <c r="E262" s="154"/>
      <c r="F262" s="154"/>
      <c r="G262" s="154"/>
      <c r="H262" s="154"/>
      <c r="I262" s="154">
        <v>1</v>
      </c>
      <c r="J262" s="152"/>
    </row>
    <row r="263" spans="1:10" s="131" customFormat="1" ht="15.6">
      <c r="A263" s="276" t="s">
        <v>2</v>
      </c>
      <c r="B263" s="277"/>
      <c r="C263" s="277"/>
      <c r="D263" s="277"/>
      <c r="E263" s="277"/>
      <c r="F263" s="277"/>
      <c r="G263" s="277"/>
      <c r="H263" s="278"/>
      <c r="I263" s="155">
        <f>SUM(I262)</f>
        <v>1</v>
      </c>
      <c r="J263" s="156"/>
    </row>
    <row r="264" spans="1:10" s="131" customFormat="1" ht="15.6">
      <c r="A264" s="160"/>
      <c r="B264" s="125"/>
      <c r="C264" s="125"/>
      <c r="D264" s="125"/>
      <c r="E264" s="125"/>
      <c r="F264" s="125"/>
      <c r="G264" s="125"/>
      <c r="H264" s="125"/>
      <c r="I264" s="125"/>
      <c r="J264" s="124"/>
    </row>
    <row r="265" spans="1:10" s="131" customFormat="1" ht="17.399999999999999">
      <c r="A265" s="135">
        <v>8</v>
      </c>
      <c r="B265" s="268" t="s">
        <v>171</v>
      </c>
      <c r="C265" s="268"/>
      <c r="D265" s="268"/>
      <c r="E265" s="268"/>
      <c r="F265" s="268"/>
      <c r="G265" s="268"/>
      <c r="H265" s="268"/>
      <c r="I265" s="268"/>
      <c r="J265" s="269"/>
    </row>
    <row r="266" spans="1:10" s="131" customFormat="1" ht="15.6">
      <c r="A266" s="133"/>
      <c r="J266" s="134"/>
    </row>
    <row r="267" spans="1:10" s="131" customFormat="1" ht="15.6">
      <c r="A267" s="140" t="s">
        <v>129</v>
      </c>
      <c r="B267" s="141"/>
      <c r="C267" s="142"/>
      <c r="D267" s="270" t="s">
        <v>47</v>
      </c>
      <c r="E267" s="271"/>
      <c r="F267" s="271"/>
      <c r="G267" s="271"/>
      <c r="H267" s="271"/>
      <c r="I267" s="271"/>
      <c r="J267" s="272"/>
    </row>
    <row r="268" spans="1:10" s="131" customFormat="1" ht="15.6">
      <c r="A268" s="140" t="s">
        <v>131</v>
      </c>
      <c r="B268" s="144"/>
      <c r="C268" s="145"/>
      <c r="D268" s="273"/>
      <c r="E268" s="274"/>
      <c r="F268" s="274"/>
      <c r="G268" s="274"/>
      <c r="H268" s="274"/>
      <c r="I268" s="274"/>
      <c r="J268" s="275"/>
    </row>
    <row r="269" spans="1:10" s="131" customFormat="1" ht="15.6">
      <c r="A269" s="146"/>
      <c r="B269" s="147"/>
      <c r="C269" s="148"/>
      <c r="D269" s="149" t="s">
        <v>157</v>
      </c>
      <c r="E269" s="149"/>
      <c r="F269" s="149" t="s">
        <v>132</v>
      </c>
      <c r="G269" s="149"/>
      <c r="H269" s="149"/>
      <c r="I269" s="149" t="s">
        <v>158</v>
      </c>
      <c r="J269" s="152"/>
    </row>
    <row r="270" spans="1:10" s="131" customFormat="1" ht="15.6" customHeight="1">
      <c r="A270" s="266" t="s">
        <v>156</v>
      </c>
      <c r="B270" s="267"/>
      <c r="C270" s="153"/>
      <c r="D270" s="154">
        <v>12</v>
      </c>
      <c r="E270" s="154"/>
      <c r="F270" s="154">
        <v>1</v>
      </c>
      <c r="G270" s="154"/>
      <c r="H270" s="154"/>
      <c r="I270" s="154">
        <f>D270*F270</f>
        <v>12</v>
      </c>
      <c r="J270" s="152"/>
    </row>
    <row r="271" spans="1:10" s="131" customFormat="1" ht="15.6">
      <c r="A271" s="276" t="s">
        <v>2</v>
      </c>
      <c r="B271" s="277"/>
      <c r="C271" s="277"/>
      <c r="D271" s="277"/>
      <c r="E271" s="277"/>
      <c r="F271" s="277"/>
      <c r="G271" s="277"/>
      <c r="H271" s="278"/>
      <c r="I271" s="155">
        <f>SUM(I270:I270)</f>
        <v>12</v>
      </c>
      <c r="J271" s="156"/>
    </row>
    <row r="272" spans="1:10" s="131" customFormat="1" ht="75" customHeight="1">
      <c r="A272" s="140" t="s">
        <v>129</v>
      </c>
      <c r="B272" s="141"/>
      <c r="C272" s="142"/>
      <c r="D272" s="270" t="s">
        <v>180</v>
      </c>
      <c r="E272" s="271"/>
      <c r="F272" s="271"/>
      <c r="G272" s="271"/>
      <c r="H272" s="271"/>
      <c r="I272" s="271"/>
      <c r="J272" s="272"/>
    </row>
    <row r="273" spans="1:10" s="131" customFormat="1" ht="84" customHeight="1">
      <c r="A273" s="140" t="s">
        <v>131</v>
      </c>
      <c r="B273" s="144"/>
      <c r="C273" s="145"/>
      <c r="D273" s="273"/>
      <c r="E273" s="274"/>
      <c r="F273" s="274"/>
      <c r="G273" s="274"/>
      <c r="H273" s="274"/>
      <c r="I273" s="274"/>
      <c r="J273" s="275"/>
    </row>
    <row r="274" spans="1:10" s="131" customFormat="1" ht="15.6">
      <c r="A274" s="146"/>
      <c r="B274" s="147"/>
      <c r="C274" s="148"/>
      <c r="D274" s="149" t="s">
        <v>157</v>
      </c>
      <c r="E274" s="149"/>
      <c r="F274" s="149" t="s">
        <v>132</v>
      </c>
      <c r="G274" s="149"/>
      <c r="H274" s="149"/>
      <c r="I274" s="149" t="s">
        <v>158</v>
      </c>
      <c r="J274" s="152"/>
    </row>
    <row r="275" spans="1:10" s="131" customFormat="1" ht="15.6">
      <c r="A275" s="266" t="s">
        <v>156</v>
      </c>
      <c r="B275" s="267"/>
      <c r="C275" s="153"/>
      <c r="D275" s="154">
        <v>6</v>
      </c>
      <c r="E275" s="154"/>
      <c r="F275" s="154">
        <v>1</v>
      </c>
      <c r="G275" s="154"/>
      <c r="H275" s="154"/>
      <c r="I275" s="154">
        <f>D275*F275</f>
        <v>6</v>
      </c>
      <c r="J275" s="152"/>
    </row>
    <row r="276" spans="1:10" s="131" customFormat="1" ht="15.6">
      <c r="A276" s="276" t="s">
        <v>2</v>
      </c>
      <c r="B276" s="277"/>
      <c r="C276" s="277"/>
      <c r="D276" s="277"/>
      <c r="E276" s="277"/>
      <c r="F276" s="277"/>
      <c r="G276" s="277"/>
      <c r="H276" s="278"/>
      <c r="I276" s="155">
        <f>SUM(I275:I275)</f>
        <v>6</v>
      </c>
      <c r="J276" s="156"/>
    </row>
    <row r="277" spans="1:10" s="131" customFormat="1" ht="15.6">
      <c r="A277" s="140" t="s">
        <v>129</v>
      </c>
      <c r="B277" s="141"/>
      <c r="C277" s="142"/>
      <c r="D277" s="270" t="s">
        <v>49</v>
      </c>
      <c r="E277" s="271"/>
      <c r="F277" s="271"/>
      <c r="G277" s="271"/>
      <c r="H277" s="271"/>
      <c r="I277" s="271"/>
      <c r="J277" s="272"/>
    </row>
    <row r="278" spans="1:10" s="131" customFormat="1" ht="15.6">
      <c r="A278" s="140" t="s">
        <v>131</v>
      </c>
      <c r="B278" s="144"/>
      <c r="C278" s="145"/>
      <c r="D278" s="273"/>
      <c r="E278" s="274"/>
      <c r="F278" s="274"/>
      <c r="G278" s="274"/>
      <c r="H278" s="274"/>
      <c r="I278" s="274"/>
      <c r="J278" s="275"/>
    </row>
    <row r="279" spans="1:10" s="131" customFormat="1" ht="15.6">
      <c r="A279" s="146"/>
      <c r="B279" s="147"/>
      <c r="C279" s="148"/>
      <c r="D279" s="149" t="s">
        <v>157</v>
      </c>
      <c r="E279" s="149"/>
      <c r="F279" s="149" t="s">
        <v>132</v>
      </c>
      <c r="G279" s="149"/>
      <c r="H279" s="149"/>
      <c r="I279" s="149" t="s">
        <v>159</v>
      </c>
      <c r="J279" s="152"/>
    </row>
    <row r="280" spans="1:10" s="131" customFormat="1" ht="15.6">
      <c r="A280" s="266" t="s">
        <v>156</v>
      </c>
      <c r="B280" s="267"/>
      <c r="C280" s="153"/>
      <c r="D280" s="154">
        <v>2</v>
      </c>
      <c r="E280" s="154"/>
      <c r="F280" s="154">
        <v>1</v>
      </c>
      <c r="G280" s="154"/>
      <c r="H280" s="154"/>
      <c r="I280" s="154">
        <f>D280*F280</f>
        <v>2</v>
      </c>
      <c r="J280" s="152"/>
    </row>
    <row r="281" spans="1:10" s="131" customFormat="1" ht="15.6">
      <c r="A281" s="276" t="s">
        <v>2</v>
      </c>
      <c r="B281" s="277"/>
      <c r="C281" s="277"/>
      <c r="D281" s="277"/>
      <c r="E281" s="277"/>
      <c r="F281" s="277"/>
      <c r="G281" s="277"/>
      <c r="H281" s="278"/>
      <c r="I281" s="155">
        <f>SUM(I280:I280)</f>
        <v>2</v>
      </c>
      <c r="J281" s="156"/>
    </row>
    <row r="282" spans="1:10" s="131" customFormat="1" ht="15.6">
      <c r="A282" s="140" t="s">
        <v>129</v>
      </c>
      <c r="B282" s="141"/>
      <c r="C282" s="142"/>
      <c r="D282" s="270" t="s">
        <v>169</v>
      </c>
      <c r="E282" s="271"/>
      <c r="F282" s="271"/>
      <c r="G282" s="271"/>
      <c r="H282" s="271"/>
      <c r="I282" s="271"/>
      <c r="J282" s="272"/>
    </row>
    <row r="283" spans="1:10" s="131" customFormat="1" ht="15.6">
      <c r="A283" s="140" t="s">
        <v>131</v>
      </c>
      <c r="B283" s="144"/>
      <c r="C283" s="145"/>
      <c r="D283" s="273"/>
      <c r="E283" s="274"/>
      <c r="F283" s="274"/>
      <c r="G283" s="274"/>
      <c r="H283" s="274"/>
      <c r="I283" s="274"/>
      <c r="J283" s="275"/>
    </row>
    <row r="284" spans="1:10" s="131" customFormat="1" ht="15.6">
      <c r="A284" s="146"/>
      <c r="B284" s="147"/>
      <c r="C284" s="148"/>
      <c r="D284" s="149" t="s">
        <v>157</v>
      </c>
      <c r="E284" s="149"/>
      <c r="F284" s="149" t="s">
        <v>132</v>
      </c>
      <c r="G284" s="149"/>
      <c r="H284" s="149"/>
      <c r="I284" s="149" t="s">
        <v>159</v>
      </c>
      <c r="J284" s="152"/>
    </row>
    <row r="285" spans="1:10" s="131" customFormat="1" ht="15.6">
      <c r="A285" s="266" t="s">
        <v>156</v>
      </c>
      <c r="B285" s="267"/>
      <c r="C285" s="153"/>
      <c r="D285" s="154">
        <v>12</v>
      </c>
      <c r="E285" s="154"/>
      <c r="F285" s="154">
        <v>1</v>
      </c>
      <c r="G285" s="154"/>
      <c r="H285" s="154"/>
      <c r="I285" s="154">
        <f>D285*F285</f>
        <v>12</v>
      </c>
      <c r="J285" s="152"/>
    </row>
    <row r="286" spans="1:10" s="131" customFormat="1" ht="15.6">
      <c r="A286" s="276" t="s">
        <v>2</v>
      </c>
      <c r="B286" s="277"/>
      <c r="C286" s="277"/>
      <c r="D286" s="277"/>
      <c r="E286" s="277"/>
      <c r="F286" s="277"/>
      <c r="G286" s="277"/>
      <c r="H286" s="278"/>
      <c r="I286" s="155">
        <f>SUM(I285:I285)</f>
        <v>12</v>
      </c>
      <c r="J286" s="156"/>
    </row>
    <row r="287" spans="1:10" s="131" customFormat="1" ht="15.6">
      <c r="A287" s="140" t="s">
        <v>129</v>
      </c>
      <c r="B287" s="141"/>
      <c r="C287" s="142"/>
      <c r="D287" s="270" t="s">
        <v>227</v>
      </c>
      <c r="E287" s="271"/>
      <c r="F287" s="271"/>
      <c r="G287" s="271"/>
      <c r="H287" s="271"/>
      <c r="I287" s="271"/>
      <c r="J287" s="272"/>
    </row>
    <row r="288" spans="1:10" s="131" customFormat="1" ht="15.6">
      <c r="A288" s="140" t="s">
        <v>131</v>
      </c>
      <c r="B288" s="144"/>
      <c r="C288" s="145"/>
      <c r="D288" s="273"/>
      <c r="E288" s="274"/>
      <c r="F288" s="274"/>
      <c r="G288" s="274"/>
      <c r="H288" s="274"/>
      <c r="I288" s="274"/>
      <c r="J288" s="275"/>
    </row>
    <row r="289" spans="1:10" s="131" customFormat="1" ht="15.6">
      <c r="A289" s="146"/>
      <c r="B289" s="147"/>
      <c r="C289" s="148"/>
      <c r="D289" s="149" t="s">
        <v>157</v>
      </c>
      <c r="E289" s="149"/>
      <c r="F289" s="149" t="s">
        <v>132</v>
      </c>
      <c r="G289" s="149"/>
      <c r="H289" s="149"/>
      <c r="I289" s="149" t="s">
        <v>159</v>
      </c>
      <c r="J289" s="152"/>
    </row>
    <row r="290" spans="1:10" s="131" customFormat="1" ht="15.6">
      <c r="A290" s="266" t="s">
        <v>156</v>
      </c>
      <c r="B290" s="267"/>
      <c r="C290" s="153"/>
      <c r="D290" s="154">
        <v>12</v>
      </c>
      <c r="E290" s="154"/>
      <c r="F290" s="154">
        <v>1</v>
      </c>
      <c r="G290" s="154"/>
      <c r="H290" s="154"/>
      <c r="I290" s="154">
        <f>D290*F290</f>
        <v>12</v>
      </c>
      <c r="J290" s="152"/>
    </row>
    <row r="291" spans="1:10" s="131" customFormat="1" ht="15.6">
      <c r="A291" s="276" t="s">
        <v>2</v>
      </c>
      <c r="B291" s="277"/>
      <c r="C291" s="277"/>
      <c r="D291" s="277"/>
      <c r="E291" s="277"/>
      <c r="F291" s="277"/>
      <c r="G291" s="277"/>
      <c r="H291" s="278"/>
      <c r="I291" s="155">
        <f>SUM(I290:I290)</f>
        <v>12</v>
      </c>
      <c r="J291" s="156"/>
    </row>
    <row r="292" spans="1:10" s="131" customFormat="1" ht="15.6">
      <c r="A292" s="133"/>
      <c r="J292" s="134"/>
    </row>
    <row r="293" spans="1:10" s="131" customFormat="1" ht="17.399999999999999">
      <c r="A293" s="135">
        <v>9</v>
      </c>
      <c r="B293" s="268" t="s">
        <v>160</v>
      </c>
      <c r="C293" s="268"/>
      <c r="D293" s="268"/>
      <c r="E293" s="268"/>
      <c r="F293" s="268"/>
      <c r="G293" s="268"/>
      <c r="H293" s="268"/>
      <c r="I293" s="268"/>
      <c r="J293" s="269"/>
    </row>
    <row r="294" spans="1:10" s="131" customFormat="1" ht="15.6" customHeight="1">
      <c r="A294" s="133"/>
      <c r="J294" s="134"/>
    </row>
    <row r="295" spans="1:10" s="131" customFormat="1" ht="15.6">
      <c r="A295" s="140" t="s">
        <v>129</v>
      </c>
      <c r="B295" s="141"/>
      <c r="C295" s="142"/>
      <c r="D295" s="270" t="s">
        <v>178</v>
      </c>
      <c r="E295" s="271"/>
      <c r="F295" s="271"/>
      <c r="G295" s="271"/>
      <c r="H295" s="271"/>
      <c r="I295" s="271"/>
      <c r="J295" s="272"/>
    </row>
    <row r="296" spans="1:10" s="131" customFormat="1" ht="15.6">
      <c r="A296" s="140" t="s">
        <v>131</v>
      </c>
      <c r="B296" s="144"/>
      <c r="C296" s="145"/>
      <c r="D296" s="273"/>
      <c r="E296" s="274"/>
      <c r="F296" s="274"/>
      <c r="G296" s="274"/>
      <c r="H296" s="274"/>
      <c r="I296" s="274"/>
      <c r="J296" s="275"/>
    </row>
    <row r="297" spans="1:10" s="131" customFormat="1" ht="15.6">
      <c r="A297" s="146"/>
      <c r="B297" s="147"/>
      <c r="C297" s="148"/>
      <c r="D297" s="149" t="s">
        <v>161</v>
      </c>
      <c r="E297" s="149"/>
      <c r="F297" s="149" t="s">
        <v>132</v>
      </c>
      <c r="G297" s="149"/>
      <c r="H297" s="149"/>
      <c r="I297" s="149" t="s">
        <v>138</v>
      </c>
      <c r="J297" s="152"/>
    </row>
    <row r="298" spans="1:10" s="131" customFormat="1" ht="15.6">
      <c r="A298" s="266" t="s">
        <v>199</v>
      </c>
      <c r="B298" s="267"/>
      <c r="C298" s="153"/>
      <c r="D298" s="154">
        <v>223.48</v>
      </c>
      <c r="E298" s="154"/>
      <c r="F298" s="154">
        <v>1</v>
      </c>
      <c r="G298" s="154"/>
      <c r="H298" s="154"/>
      <c r="I298" s="159">
        <f>D298*F298</f>
        <v>223.48</v>
      </c>
      <c r="J298" s="152"/>
    </row>
    <row r="299" spans="1:10" s="131" customFormat="1" ht="15.6">
      <c r="A299" s="140" t="s">
        <v>129</v>
      </c>
      <c r="B299" s="141"/>
      <c r="C299" s="142"/>
      <c r="D299" s="270" t="s">
        <v>375</v>
      </c>
      <c r="E299" s="271"/>
      <c r="F299" s="271"/>
      <c r="G299" s="271"/>
      <c r="H299" s="271"/>
      <c r="I299" s="271"/>
      <c r="J299" s="272"/>
    </row>
    <row r="300" spans="1:10" s="131" customFormat="1" ht="22.2" customHeight="1">
      <c r="A300" s="140" t="s">
        <v>131</v>
      </c>
      <c r="B300" s="144"/>
      <c r="C300" s="145"/>
      <c r="D300" s="273"/>
      <c r="E300" s="274"/>
      <c r="F300" s="274"/>
      <c r="G300" s="274"/>
      <c r="H300" s="274"/>
      <c r="I300" s="274"/>
      <c r="J300" s="275"/>
    </row>
    <row r="301" spans="1:10" s="131" customFormat="1" ht="15.6">
      <c r="A301" s="146"/>
      <c r="B301" s="147"/>
      <c r="C301" s="148"/>
      <c r="D301" s="149" t="s">
        <v>34</v>
      </c>
      <c r="E301" s="149"/>
      <c r="F301" s="149" t="s">
        <v>132</v>
      </c>
      <c r="G301" s="149"/>
      <c r="H301" s="149"/>
      <c r="I301" s="149" t="s">
        <v>34</v>
      </c>
      <c r="J301" s="152"/>
    </row>
    <row r="302" spans="1:10" s="131" customFormat="1" ht="15.6">
      <c r="A302" s="266" t="s">
        <v>199</v>
      </c>
      <c r="B302" s="267"/>
      <c r="C302" s="153"/>
      <c r="D302" s="154">
        <v>1</v>
      </c>
      <c r="E302" s="154"/>
      <c r="F302" s="154">
        <v>1</v>
      </c>
      <c r="G302" s="154"/>
      <c r="H302" s="154"/>
      <c r="I302" s="159">
        <f>D302*F302</f>
        <v>1</v>
      </c>
      <c r="J302" s="152"/>
    </row>
    <row r="303" spans="1:10" s="131" customFormat="1" ht="15.6">
      <c r="A303" s="160"/>
      <c r="B303" s="125"/>
      <c r="C303" s="125"/>
      <c r="D303" s="125"/>
      <c r="E303" s="125"/>
      <c r="F303" s="125"/>
      <c r="G303" s="125"/>
      <c r="H303" s="125"/>
      <c r="I303" s="125"/>
      <c r="J303" s="124"/>
    </row>
    <row r="304" spans="1:10" s="131" customFormat="1" ht="15.6">
      <c r="A304" s="290" t="s">
        <v>284</v>
      </c>
      <c r="B304" s="290"/>
      <c r="C304" s="290"/>
      <c r="D304" s="290"/>
      <c r="E304" s="290"/>
      <c r="F304" s="290"/>
      <c r="G304" s="290"/>
      <c r="H304" s="290"/>
      <c r="I304" s="290"/>
      <c r="J304" s="291"/>
    </row>
    <row r="305" spans="1:10" s="131" customFormat="1" ht="15.6">
      <c r="A305" s="160"/>
      <c r="B305" s="125"/>
      <c r="C305" s="125"/>
      <c r="D305" s="125"/>
      <c r="E305" s="125"/>
      <c r="F305" s="125"/>
      <c r="G305" s="125"/>
      <c r="H305" s="125"/>
      <c r="I305" s="125"/>
      <c r="J305" s="124"/>
    </row>
    <row r="306" spans="1:10" s="131" customFormat="1" ht="17.399999999999999">
      <c r="A306" s="135">
        <v>1</v>
      </c>
      <c r="B306" s="268" t="s">
        <v>16</v>
      </c>
      <c r="C306" s="268"/>
      <c r="D306" s="268"/>
      <c r="E306" s="268"/>
      <c r="F306" s="268"/>
      <c r="G306" s="268"/>
      <c r="H306" s="268"/>
      <c r="I306" s="268"/>
      <c r="J306" s="269"/>
    </row>
    <row r="307" spans="1:10" s="131" customFormat="1" ht="15.6">
      <c r="A307" s="133"/>
      <c r="J307" s="134"/>
    </row>
    <row r="308" spans="1:10" s="131" customFormat="1" ht="15.6">
      <c r="A308" s="140" t="s">
        <v>129</v>
      </c>
      <c r="B308" s="141"/>
      <c r="C308" s="142"/>
      <c r="D308" s="270" t="s">
        <v>280</v>
      </c>
      <c r="E308" s="271"/>
      <c r="F308" s="271"/>
      <c r="G308" s="271"/>
      <c r="H308" s="271"/>
      <c r="I308" s="271"/>
      <c r="J308" s="272"/>
    </row>
    <row r="309" spans="1:10" s="131" customFormat="1" ht="24" customHeight="1">
      <c r="A309" s="140" t="s">
        <v>131</v>
      </c>
      <c r="B309" s="144"/>
      <c r="C309" s="145"/>
      <c r="D309" s="273"/>
      <c r="E309" s="274"/>
      <c r="F309" s="274"/>
      <c r="G309" s="274"/>
      <c r="H309" s="274"/>
      <c r="I309" s="274"/>
      <c r="J309" s="275"/>
    </row>
    <row r="310" spans="1:10" s="131" customFormat="1" ht="19.8" customHeight="1">
      <c r="A310" s="146"/>
      <c r="B310" s="147"/>
      <c r="C310" s="148"/>
      <c r="D310" s="149" t="s">
        <v>148</v>
      </c>
      <c r="E310" s="150" t="s">
        <v>195</v>
      </c>
      <c r="F310" s="150" t="s">
        <v>153</v>
      </c>
      <c r="G310" s="148" t="s">
        <v>146</v>
      </c>
      <c r="H310" s="148"/>
      <c r="I310" s="151" t="s">
        <v>138</v>
      </c>
      <c r="J310" s="152"/>
    </row>
    <row r="311" spans="1:10" s="131" customFormat="1" ht="15.6">
      <c r="A311" s="266" t="s">
        <v>261</v>
      </c>
      <c r="B311" s="267"/>
      <c r="C311" s="153"/>
      <c r="D311" s="154">
        <f>8.28*9.3</f>
        <v>77.004000000000005</v>
      </c>
      <c r="E311" s="154">
        <v>1.2</v>
      </c>
      <c r="F311" s="154">
        <v>0.6</v>
      </c>
      <c r="G311" s="154">
        <v>1</v>
      </c>
      <c r="H311" s="154"/>
      <c r="I311" s="154">
        <f>D311*G311</f>
        <v>77.004000000000005</v>
      </c>
      <c r="J311" s="152"/>
    </row>
    <row r="312" spans="1:10" s="131" customFormat="1" ht="15.6">
      <c r="A312" s="276" t="s">
        <v>2</v>
      </c>
      <c r="B312" s="277"/>
      <c r="C312" s="277"/>
      <c r="D312" s="277"/>
      <c r="E312" s="277"/>
      <c r="F312" s="277"/>
      <c r="G312" s="277"/>
      <c r="H312" s="278"/>
      <c r="I312" s="155">
        <f>SUM(I311)</f>
        <v>77.004000000000005</v>
      </c>
      <c r="J312" s="156"/>
    </row>
    <row r="313" spans="1:10" s="131" customFormat="1" ht="15.6">
      <c r="A313" s="140" t="s">
        <v>129</v>
      </c>
      <c r="B313" s="141"/>
      <c r="C313" s="142"/>
      <c r="D313" s="270" t="s">
        <v>282</v>
      </c>
      <c r="E313" s="271"/>
      <c r="F313" s="271"/>
      <c r="G313" s="271"/>
      <c r="H313" s="271"/>
      <c r="I313" s="271"/>
      <c r="J313" s="272"/>
    </row>
    <row r="314" spans="1:10" s="131" customFormat="1" ht="15.6">
      <c r="A314" s="140" t="s">
        <v>131</v>
      </c>
      <c r="B314" s="144"/>
      <c r="C314" s="145"/>
      <c r="D314" s="273"/>
      <c r="E314" s="274"/>
      <c r="F314" s="274"/>
      <c r="G314" s="274"/>
      <c r="H314" s="274"/>
      <c r="I314" s="274"/>
      <c r="J314" s="275"/>
    </row>
    <row r="315" spans="1:10" s="131" customFormat="1" ht="15.6">
      <c r="A315" s="146"/>
      <c r="B315" s="147"/>
      <c r="C315" s="148"/>
      <c r="D315" s="149" t="s">
        <v>148</v>
      </c>
      <c r="E315" s="150" t="s">
        <v>195</v>
      </c>
      <c r="F315" s="150" t="s">
        <v>153</v>
      </c>
      <c r="G315" s="148" t="s">
        <v>146</v>
      </c>
      <c r="H315" s="148"/>
      <c r="I315" s="151" t="s">
        <v>138</v>
      </c>
      <c r="J315" s="152"/>
    </row>
    <row r="316" spans="1:10" s="131" customFormat="1" ht="15.6">
      <c r="A316" s="266" t="s">
        <v>261</v>
      </c>
      <c r="B316" s="267"/>
      <c r="C316" s="153"/>
      <c r="D316" s="154">
        <f>8.28*9.3</f>
        <v>77.004000000000005</v>
      </c>
      <c r="E316" s="154">
        <v>1.2</v>
      </c>
      <c r="F316" s="154">
        <v>0.6</v>
      </c>
      <c r="G316" s="154">
        <v>1</v>
      </c>
      <c r="H316" s="154"/>
      <c r="I316" s="154">
        <f>D316*G316</f>
        <v>77.004000000000005</v>
      </c>
      <c r="J316" s="152"/>
    </row>
    <row r="317" spans="1:10" s="131" customFormat="1" ht="15.6">
      <c r="A317" s="276" t="s">
        <v>2</v>
      </c>
      <c r="B317" s="277"/>
      <c r="C317" s="277"/>
      <c r="D317" s="277"/>
      <c r="E317" s="277"/>
      <c r="F317" s="277"/>
      <c r="G317" s="277"/>
      <c r="H317" s="278"/>
      <c r="I317" s="155">
        <f>SUM(I316)</f>
        <v>77.004000000000005</v>
      </c>
      <c r="J317" s="156"/>
    </row>
    <row r="318" spans="1:10" s="131" customFormat="1" ht="17.399999999999999" customHeight="1">
      <c r="A318" s="140" t="s">
        <v>129</v>
      </c>
      <c r="B318" s="141"/>
      <c r="C318" s="142"/>
      <c r="D318" s="270" t="s">
        <v>376</v>
      </c>
      <c r="E318" s="271"/>
      <c r="F318" s="271"/>
      <c r="G318" s="271"/>
      <c r="H318" s="271"/>
      <c r="I318" s="271"/>
      <c r="J318" s="272"/>
    </row>
    <row r="319" spans="1:10" s="131" customFormat="1" ht="15.6">
      <c r="A319" s="140" t="s">
        <v>131</v>
      </c>
      <c r="B319" s="144"/>
      <c r="C319" s="145"/>
      <c r="D319" s="273"/>
      <c r="E319" s="274"/>
      <c r="F319" s="274"/>
      <c r="G319" s="274"/>
      <c r="H319" s="274"/>
      <c r="I319" s="274"/>
      <c r="J319" s="275"/>
    </row>
    <row r="320" spans="1:10" s="131" customFormat="1" ht="15.6">
      <c r="A320" s="146"/>
      <c r="B320" s="147"/>
      <c r="C320" s="148"/>
      <c r="D320" s="149" t="s">
        <v>148</v>
      </c>
      <c r="E320" s="150" t="s">
        <v>195</v>
      </c>
      <c r="F320" s="150" t="s">
        <v>153</v>
      </c>
      <c r="G320" s="148" t="s">
        <v>146</v>
      </c>
      <c r="H320" s="148"/>
      <c r="I320" s="151" t="s">
        <v>138</v>
      </c>
      <c r="J320" s="152"/>
    </row>
    <row r="321" spans="1:10" s="131" customFormat="1" ht="15.6">
      <c r="A321" s="266" t="s">
        <v>261</v>
      </c>
      <c r="B321" s="267"/>
      <c r="C321" s="153"/>
      <c r="D321" s="154">
        <f>8.28*9.3</f>
        <v>77.004000000000005</v>
      </c>
      <c r="E321" s="154">
        <v>1.2</v>
      </c>
      <c r="F321" s="154">
        <v>0.6</v>
      </c>
      <c r="G321" s="154">
        <v>1</v>
      </c>
      <c r="H321" s="154"/>
      <c r="I321" s="154">
        <f>D321*G321</f>
        <v>77.004000000000005</v>
      </c>
      <c r="J321" s="152"/>
    </row>
    <row r="322" spans="1:10" s="131" customFormat="1" ht="15.6">
      <c r="A322" s="276" t="s">
        <v>2</v>
      </c>
      <c r="B322" s="277"/>
      <c r="C322" s="277"/>
      <c r="D322" s="277"/>
      <c r="E322" s="277"/>
      <c r="F322" s="277"/>
      <c r="G322" s="277"/>
      <c r="H322" s="278"/>
      <c r="I322" s="155">
        <f>SUM(I321)</f>
        <v>77.004000000000005</v>
      </c>
      <c r="J322" s="156"/>
    </row>
    <row r="323" spans="1:10" s="131" customFormat="1" ht="15.6">
      <c r="A323" s="140" t="s">
        <v>129</v>
      </c>
      <c r="B323" s="141"/>
      <c r="C323" s="142"/>
      <c r="D323" s="270" t="s">
        <v>325</v>
      </c>
      <c r="E323" s="271"/>
      <c r="F323" s="271"/>
      <c r="G323" s="271"/>
      <c r="H323" s="271"/>
      <c r="I323" s="271"/>
      <c r="J323" s="272"/>
    </row>
    <row r="324" spans="1:10" s="131" customFormat="1" ht="15.6">
      <c r="A324" s="140" t="s">
        <v>131</v>
      </c>
      <c r="B324" s="144"/>
      <c r="C324" s="145"/>
      <c r="D324" s="273"/>
      <c r="E324" s="274"/>
      <c r="F324" s="274"/>
      <c r="G324" s="274"/>
      <c r="H324" s="274"/>
      <c r="I324" s="274"/>
      <c r="J324" s="275"/>
    </row>
    <row r="325" spans="1:10" s="131" customFormat="1" ht="15.6">
      <c r="A325" s="146"/>
      <c r="B325" s="147"/>
      <c r="C325" s="148"/>
      <c r="D325" s="149"/>
      <c r="E325" s="150"/>
      <c r="F325" s="148" t="s">
        <v>148</v>
      </c>
      <c r="G325" s="148" t="s">
        <v>151</v>
      </c>
      <c r="H325" s="148" t="s">
        <v>146</v>
      </c>
      <c r="I325" s="151" t="s">
        <v>138</v>
      </c>
      <c r="J325" s="152"/>
    </row>
    <row r="326" spans="1:10" s="131" customFormat="1" ht="15.6">
      <c r="A326" s="266" t="s">
        <v>298</v>
      </c>
      <c r="B326" s="267"/>
      <c r="C326" s="158" t="s">
        <v>152</v>
      </c>
      <c r="D326" s="154"/>
      <c r="E326" s="154"/>
      <c r="F326" s="154">
        <v>17.82</v>
      </c>
      <c r="G326" s="154">
        <v>0</v>
      </c>
      <c r="H326" s="154">
        <v>1</v>
      </c>
      <c r="I326" s="154">
        <f>F326-G326</f>
        <v>17.82</v>
      </c>
      <c r="J326" s="152"/>
    </row>
    <row r="327" spans="1:10" s="131" customFormat="1" ht="15.6">
      <c r="A327" s="266" t="s">
        <v>234</v>
      </c>
      <c r="B327" s="267"/>
      <c r="C327" s="158" t="s">
        <v>152</v>
      </c>
      <c r="D327" s="154"/>
      <c r="E327" s="154"/>
      <c r="F327" s="154">
        <v>3.93</v>
      </c>
      <c r="G327" s="154">
        <v>0</v>
      </c>
      <c r="H327" s="154">
        <v>1</v>
      </c>
      <c r="I327" s="154">
        <f t="shared" ref="I327:I337" si="19">F327-G327</f>
        <v>3.93</v>
      </c>
      <c r="J327" s="152"/>
    </row>
    <row r="328" spans="1:10" s="131" customFormat="1" ht="15.6">
      <c r="A328" s="266" t="s">
        <v>238</v>
      </c>
      <c r="B328" s="267"/>
      <c r="C328" s="158" t="s">
        <v>152</v>
      </c>
      <c r="D328" s="154"/>
      <c r="E328" s="154"/>
      <c r="F328" s="154">
        <v>3.93</v>
      </c>
      <c r="G328" s="154">
        <v>0</v>
      </c>
      <c r="H328" s="154">
        <v>1</v>
      </c>
      <c r="I328" s="154">
        <f t="shared" si="19"/>
        <v>3.93</v>
      </c>
      <c r="J328" s="152"/>
    </row>
    <row r="329" spans="1:10" s="131" customFormat="1" ht="15.6">
      <c r="A329" s="266" t="s">
        <v>269</v>
      </c>
      <c r="B329" s="267"/>
      <c r="C329" s="158" t="s">
        <v>152</v>
      </c>
      <c r="D329" s="154"/>
      <c r="E329" s="154"/>
      <c r="F329" s="154">
        <v>8.2899999999999991</v>
      </c>
      <c r="G329" s="154">
        <v>0</v>
      </c>
      <c r="H329" s="154">
        <v>1</v>
      </c>
      <c r="I329" s="154">
        <f t="shared" si="19"/>
        <v>8.2899999999999991</v>
      </c>
      <c r="J329" s="152"/>
    </row>
    <row r="330" spans="1:10" s="131" customFormat="1" ht="15.6">
      <c r="A330" s="266" t="s">
        <v>270</v>
      </c>
      <c r="B330" s="267"/>
      <c r="C330" s="158" t="s">
        <v>152</v>
      </c>
      <c r="D330" s="154"/>
      <c r="E330" s="154"/>
      <c r="F330" s="154">
        <v>7.9</v>
      </c>
      <c r="G330" s="154">
        <v>0</v>
      </c>
      <c r="H330" s="154">
        <v>1</v>
      </c>
      <c r="I330" s="154">
        <f t="shared" si="19"/>
        <v>7.9</v>
      </c>
      <c r="J330" s="152"/>
    </row>
    <row r="331" spans="1:10" s="131" customFormat="1" ht="15.6">
      <c r="A331" s="266" t="s">
        <v>271</v>
      </c>
      <c r="B331" s="267"/>
      <c r="C331" s="158" t="s">
        <v>152</v>
      </c>
      <c r="D331" s="154"/>
      <c r="E331" s="154"/>
      <c r="F331" s="154">
        <v>8.5</v>
      </c>
      <c r="G331" s="154">
        <v>0</v>
      </c>
      <c r="H331" s="154">
        <v>1</v>
      </c>
      <c r="I331" s="154">
        <f t="shared" si="19"/>
        <v>8.5</v>
      </c>
      <c r="J331" s="152"/>
    </row>
    <row r="332" spans="1:10" s="131" customFormat="1" ht="15.6">
      <c r="A332" s="266" t="s">
        <v>272</v>
      </c>
      <c r="B332" s="267"/>
      <c r="C332" s="158" t="s">
        <v>152</v>
      </c>
      <c r="D332" s="154"/>
      <c r="E332" s="154"/>
      <c r="F332" s="154">
        <v>8.35</v>
      </c>
      <c r="G332" s="154">
        <v>0</v>
      </c>
      <c r="H332" s="154">
        <v>1</v>
      </c>
      <c r="I332" s="154">
        <f t="shared" si="19"/>
        <v>8.35</v>
      </c>
      <c r="J332" s="152"/>
    </row>
    <row r="333" spans="1:10" s="131" customFormat="1" ht="19.8" customHeight="1">
      <c r="A333" s="266" t="s">
        <v>299</v>
      </c>
      <c r="B333" s="267"/>
      <c r="C333" s="158" t="s">
        <v>152</v>
      </c>
      <c r="D333" s="154"/>
      <c r="E333" s="154"/>
      <c r="F333" s="154">
        <v>8.26</v>
      </c>
      <c r="G333" s="154">
        <v>0</v>
      </c>
      <c r="H333" s="154">
        <v>1</v>
      </c>
      <c r="I333" s="154">
        <f t="shared" si="19"/>
        <v>8.26</v>
      </c>
      <c r="J333" s="152"/>
    </row>
    <row r="334" spans="1:10" s="131" customFormat="1" ht="35.4" customHeight="1">
      <c r="A334" s="266"/>
      <c r="B334" s="267"/>
      <c r="C334" s="158" t="s">
        <v>152</v>
      </c>
      <c r="D334" s="154"/>
      <c r="E334" s="154"/>
      <c r="F334" s="154">
        <v>0</v>
      </c>
      <c r="G334" s="154">
        <v>0</v>
      </c>
      <c r="H334" s="154">
        <v>1</v>
      </c>
      <c r="I334" s="154">
        <f t="shared" si="19"/>
        <v>0</v>
      </c>
      <c r="J334" s="152"/>
    </row>
    <row r="335" spans="1:10" s="131" customFormat="1" ht="15.6">
      <c r="A335" s="266"/>
      <c r="B335" s="267"/>
      <c r="C335" s="158" t="s">
        <v>152</v>
      </c>
      <c r="D335" s="154"/>
      <c r="E335" s="154"/>
      <c r="F335" s="154"/>
      <c r="G335" s="154">
        <v>0</v>
      </c>
      <c r="H335" s="154">
        <v>1</v>
      </c>
      <c r="I335" s="154">
        <f t="shared" si="19"/>
        <v>0</v>
      </c>
      <c r="J335" s="152"/>
    </row>
    <row r="336" spans="1:10" s="131" customFormat="1" ht="15.6">
      <c r="A336" s="266"/>
      <c r="B336" s="267"/>
      <c r="C336" s="158" t="s">
        <v>152</v>
      </c>
      <c r="D336" s="154"/>
      <c r="E336" s="154"/>
      <c r="F336" s="154"/>
      <c r="G336" s="154">
        <v>0</v>
      </c>
      <c r="H336" s="154">
        <v>1</v>
      </c>
      <c r="I336" s="154">
        <f t="shared" si="19"/>
        <v>0</v>
      </c>
      <c r="J336" s="152"/>
    </row>
    <row r="337" spans="1:10" s="131" customFormat="1" ht="15.6">
      <c r="A337" s="266"/>
      <c r="B337" s="267"/>
      <c r="C337" s="158" t="s">
        <v>152</v>
      </c>
      <c r="D337" s="154"/>
      <c r="E337" s="154"/>
      <c r="F337" s="154"/>
      <c r="G337" s="154">
        <v>0</v>
      </c>
      <c r="H337" s="154">
        <v>1</v>
      </c>
      <c r="I337" s="154">
        <f t="shared" si="19"/>
        <v>0</v>
      </c>
      <c r="J337" s="152"/>
    </row>
    <row r="338" spans="1:10" s="131" customFormat="1" ht="15.6">
      <c r="A338" s="276" t="s">
        <v>2</v>
      </c>
      <c r="B338" s="277"/>
      <c r="C338" s="277"/>
      <c r="D338" s="277"/>
      <c r="E338" s="277"/>
      <c r="F338" s="277"/>
      <c r="G338" s="277"/>
      <c r="H338" s="278"/>
      <c r="I338" s="155">
        <f>SUM(I326:I337)</f>
        <v>66.98</v>
      </c>
      <c r="J338" s="152"/>
    </row>
    <row r="339" spans="1:10" s="131" customFormat="1" ht="27.6" customHeight="1">
      <c r="A339" s="160"/>
      <c r="B339" s="125"/>
      <c r="C339" s="125"/>
      <c r="D339" s="125"/>
      <c r="E339" s="125"/>
      <c r="F339" s="125"/>
      <c r="G339" s="125"/>
      <c r="H339" s="125"/>
      <c r="I339" s="125"/>
      <c r="J339" s="124"/>
    </row>
    <row r="340" spans="1:10" s="131" customFormat="1" ht="17.399999999999999">
      <c r="A340" s="135">
        <v>2</v>
      </c>
      <c r="B340" s="268" t="s">
        <v>290</v>
      </c>
      <c r="C340" s="268"/>
      <c r="D340" s="268"/>
      <c r="E340" s="268"/>
      <c r="F340" s="268"/>
      <c r="G340" s="268"/>
      <c r="H340" s="268"/>
      <c r="I340" s="268"/>
      <c r="J340" s="269"/>
    </row>
    <row r="341" spans="1:10" s="131" customFormat="1" ht="15.6">
      <c r="A341" s="133"/>
      <c r="J341" s="134"/>
    </row>
    <row r="342" spans="1:10" s="131" customFormat="1" ht="15.6">
      <c r="A342" s="140" t="s">
        <v>129</v>
      </c>
      <c r="B342" s="141"/>
      <c r="C342" s="142"/>
      <c r="D342" s="270" t="s">
        <v>291</v>
      </c>
      <c r="E342" s="271"/>
      <c r="F342" s="271"/>
      <c r="G342" s="271"/>
      <c r="H342" s="271"/>
      <c r="I342" s="271"/>
      <c r="J342" s="272"/>
    </row>
    <row r="343" spans="1:10" s="131" customFormat="1" ht="15.6">
      <c r="A343" s="140" t="s">
        <v>131</v>
      </c>
      <c r="B343" s="144"/>
      <c r="C343" s="145"/>
      <c r="D343" s="273"/>
      <c r="E343" s="274"/>
      <c r="F343" s="274"/>
      <c r="G343" s="274"/>
      <c r="H343" s="274"/>
      <c r="I343" s="274"/>
      <c r="J343" s="275"/>
    </row>
    <row r="344" spans="1:10" s="131" customFormat="1" ht="15.6">
      <c r="A344" s="146"/>
      <c r="B344" s="147"/>
      <c r="C344" s="148"/>
      <c r="D344" s="149" t="s">
        <v>327</v>
      </c>
      <c r="E344" s="149" t="s">
        <v>328</v>
      </c>
      <c r="F344" s="149" t="s">
        <v>137</v>
      </c>
      <c r="G344" s="149" t="s">
        <v>132</v>
      </c>
      <c r="H344" s="149"/>
      <c r="I344" s="149" t="s">
        <v>209</v>
      </c>
      <c r="J344" s="152"/>
    </row>
    <row r="345" spans="1:10" s="131" customFormat="1" ht="15.6">
      <c r="A345" s="266" t="s">
        <v>156</v>
      </c>
      <c r="B345" s="267"/>
      <c r="C345" s="153" t="s">
        <v>329</v>
      </c>
      <c r="D345" s="154">
        <f>9.3+7.98+9.3+7.98+9+9+2.89+2.89+2.81+2.81+2.81</f>
        <v>66.77000000000001</v>
      </c>
      <c r="E345" s="154">
        <v>0.15</v>
      </c>
      <c r="F345" s="154">
        <v>0.2</v>
      </c>
      <c r="G345" s="154">
        <v>1</v>
      </c>
      <c r="H345" s="154"/>
      <c r="I345" s="154">
        <f>D345*F345*E345*G345</f>
        <v>2.0031000000000003</v>
      </c>
      <c r="J345" s="152"/>
    </row>
    <row r="346" spans="1:10" s="131" customFormat="1" ht="15.6">
      <c r="A346" s="276" t="s">
        <v>2</v>
      </c>
      <c r="B346" s="277"/>
      <c r="C346" s="277"/>
      <c r="D346" s="277"/>
      <c r="E346" s="277"/>
      <c r="F346" s="277"/>
      <c r="G346" s="277"/>
      <c r="H346" s="278"/>
      <c r="I346" s="155">
        <f>SUM(I345:I345)</f>
        <v>2.0031000000000003</v>
      </c>
      <c r="J346" s="156"/>
    </row>
    <row r="347" spans="1:10" s="131" customFormat="1" ht="36.6" customHeight="1">
      <c r="A347" s="140" t="s">
        <v>129</v>
      </c>
      <c r="B347" s="141"/>
      <c r="C347" s="142"/>
      <c r="D347" s="270" t="s">
        <v>296</v>
      </c>
      <c r="E347" s="271"/>
      <c r="F347" s="271"/>
      <c r="G347" s="271"/>
      <c r="H347" s="271"/>
      <c r="I347" s="271"/>
      <c r="J347" s="272"/>
    </row>
    <row r="348" spans="1:10" s="131" customFormat="1" ht="15.6">
      <c r="A348" s="140" t="s">
        <v>131</v>
      </c>
      <c r="B348" s="144"/>
      <c r="C348" s="145"/>
      <c r="D348" s="273"/>
      <c r="E348" s="274"/>
      <c r="F348" s="274"/>
      <c r="G348" s="274"/>
      <c r="H348" s="274"/>
      <c r="I348" s="274"/>
      <c r="J348" s="275"/>
    </row>
    <row r="349" spans="1:10" s="131" customFormat="1" ht="15.6">
      <c r="A349" s="146"/>
      <c r="B349" s="147"/>
      <c r="C349" s="148"/>
      <c r="D349" s="149" t="s">
        <v>333</v>
      </c>
      <c r="E349" s="149" t="s">
        <v>330</v>
      </c>
      <c r="F349" s="149" t="s">
        <v>331</v>
      </c>
      <c r="G349" s="149" t="s">
        <v>132</v>
      </c>
      <c r="H349" s="149"/>
      <c r="I349" s="149" t="s">
        <v>209</v>
      </c>
      <c r="J349" s="152"/>
    </row>
    <row r="350" spans="1:10" s="131" customFormat="1" ht="15.6">
      <c r="A350" s="266" t="s">
        <v>156</v>
      </c>
      <c r="B350" s="267"/>
      <c r="C350" s="153" t="s">
        <v>332</v>
      </c>
      <c r="D350" s="154">
        <v>0.6</v>
      </c>
      <c r="E350" s="154">
        <v>0.15</v>
      </c>
      <c r="F350" s="154">
        <v>0.2</v>
      </c>
      <c r="G350" s="154">
        <v>13</v>
      </c>
      <c r="H350" s="154"/>
      <c r="I350" s="154">
        <f>D350*F350*E350*G350</f>
        <v>0.23399999999999999</v>
      </c>
      <c r="J350" s="152"/>
    </row>
    <row r="351" spans="1:10" s="131" customFormat="1" ht="15.6">
      <c r="A351" s="276" t="s">
        <v>2</v>
      </c>
      <c r="B351" s="277"/>
      <c r="C351" s="277"/>
      <c r="D351" s="277"/>
      <c r="E351" s="277"/>
      <c r="F351" s="277"/>
      <c r="G351" s="277"/>
      <c r="H351" s="278"/>
      <c r="I351" s="155">
        <f>SUM(I350:I350)</f>
        <v>0.23399999999999999</v>
      </c>
      <c r="J351" s="156"/>
    </row>
    <row r="352" spans="1:10" s="131" customFormat="1" ht="15.6">
      <c r="A352" s="140" t="s">
        <v>129</v>
      </c>
      <c r="B352" s="141"/>
      <c r="C352" s="142"/>
      <c r="D352" s="270" t="s">
        <v>379</v>
      </c>
      <c r="E352" s="271"/>
      <c r="F352" s="271"/>
      <c r="G352" s="271"/>
      <c r="H352" s="271"/>
      <c r="I352" s="271"/>
      <c r="J352" s="272"/>
    </row>
    <row r="353" spans="1:10" s="131" customFormat="1" ht="15.6">
      <c r="A353" s="140" t="s">
        <v>131</v>
      </c>
      <c r="B353" s="144"/>
      <c r="C353" s="145"/>
      <c r="D353" s="273"/>
      <c r="E353" s="274"/>
      <c r="F353" s="274"/>
      <c r="G353" s="274"/>
      <c r="H353" s="274"/>
      <c r="I353" s="274"/>
      <c r="J353" s="275"/>
    </row>
    <row r="354" spans="1:10" s="131" customFormat="1" ht="15.6">
      <c r="A354" s="146"/>
      <c r="B354" s="147"/>
      <c r="C354" s="148"/>
      <c r="D354" s="149" t="s">
        <v>327</v>
      </c>
      <c r="E354" s="149"/>
      <c r="F354" s="149" t="s">
        <v>137</v>
      </c>
      <c r="G354" s="149" t="s">
        <v>132</v>
      </c>
      <c r="H354" s="149"/>
      <c r="I354" s="149" t="s">
        <v>24</v>
      </c>
      <c r="J354" s="152"/>
    </row>
    <row r="355" spans="1:10" s="131" customFormat="1" ht="15.6">
      <c r="A355" s="266" t="s">
        <v>156</v>
      </c>
      <c r="B355" s="267"/>
      <c r="C355" s="153" t="s">
        <v>329</v>
      </c>
      <c r="D355" s="154">
        <f>9.3+7.98+9.3+7.98+9+9+2.89+2.89+2.81+2.81+2.81</f>
        <v>66.77000000000001</v>
      </c>
      <c r="E355" s="154"/>
      <c r="F355" s="154">
        <v>0.4</v>
      </c>
      <c r="G355" s="154">
        <v>2</v>
      </c>
      <c r="H355" s="154"/>
      <c r="I355" s="154">
        <f>D355*F355*G355</f>
        <v>53.416000000000011</v>
      </c>
      <c r="J355" s="152"/>
    </row>
    <row r="356" spans="1:10" s="131" customFormat="1" ht="15.6">
      <c r="A356" s="276" t="s">
        <v>2</v>
      </c>
      <c r="B356" s="277"/>
      <c r="C356" s="277"/>
      <c r="D356" s="277"/>
      <c r="E356" s="277"/>
      <c r="F356" s="277"/>
      <c r="G356" s="277"/>
      <c r="H356" s="278"/>
      <c r="I356" s="155">
        <f>SUM(I355:I355)</f>
        <v>53.416000000000011</v>
      </c>
      <c r="J356" s="156"/>
    </row>
    <row r="357" spans="1:10" s="131" customFormat="1" ht="29.4" customHeight="1">
      <c r="A357" s="140" t="s">
        <v>129</v>
      </c>
      <c r="B357" s="141"/>
      <c r="C357" s="142"/>
      <c r="D357" s="270" t="s">
        <v>382</v>
      </c>
      <c r="E357" s="271"/>
      <c r="F357" s="271"/>
      <c r="G357" s="271"/>
      <c r="H357" s="271"/>
      <c r="I357" s="271"/>
      <c r="J357" s="272"/>
    </row>
    <row r="358" spans="1:10" s="131" customFormat="1" ht="31.8" customHeight="1">
      <c r="A358" s="140" t="s">
        <v>131</v>
      </c>
      <c r="B358" s="144"/>
      <c r="C358" s="145"/>
      <c r="D358" s="273"/>
      <c r="E358" s="274"/>
      <c r="F358" s="274"/>
      <c r="G358" s="274"/>
      <c r="H358" s="274"/>
      <c r="I358" s="274"/>
      <c r="J358" s="275"/>
    </row>
    <row r="359" spans="1:10" s="131" customFormat="1" ht="15.6">
      <c r="A359" s="146"/>
      <c r="B359" s="147"/>
      <c r="C359" s="148"/>
      <c r="D359" s="149" t="s">
        <v>327</v>
      </c>
      <c r="E359" s="149"/>
      <c r="F359" s="149" t="s">
        <v>137</v>
      </c>
      <c r="G359" s="149" t="s">
        <v>132</v>
      </c>
      <c r="H359" s="149"/>
      <c r="I359" s="149" t="s">
        <v>24</v>
      </c>
      <c r="J359" s="152"/>
    </row>
    <row r="360" spans="1:10" s="131" customFormat="1" ht="30" customHeight="1">
      <c r="A360" s="266" t="s">
        <v>156</v>
      </c>
      <c r="B360" s="267"/>
      <c r="C360" s="153" t="s">
        <v>329</v>
      </c>
      <c r="D360" s="154">
        <f>9.3+7.98+9.3+7.98+9+9+2.89+2.89+2.81+2.81+2.81</f>
        <v>66.77000000000001</v>
      </c>
      <c r="E360" s="154"/>
      <c r="F360" s="154">
        <v>0.6</v>
      </c>
      <c r="G360" s="154">
        <v>2</v>
      </c>
      <c r="H360" s="154"/>
      <c r="I360" s="154">
        <f>D360*F360*G360</f>
        <v>80.124000000000009</v>
      </c>
      <c r="J360" s="152"/>
    </row>
    <row r="361" spans="1:10" s="131" customFormat="1" ht="30" customHeight="1">
      <c r="A361" s="276" t="s">
        <v>2</v>
      </c>
      <c r="B361" s="277"/>
      <c r="C361" s="277"/>
      <c r="D361" s="277"/>
      <c r="E361" s="277"/>
      <c r="F361" s="277"/>
      <c r="G361" s="277"/>
      <c r="H361" s="278"/>
      <c r="I361" s="155">
        <f>SUM(I360:I360)</f>
        <v>80.124000000000009</v>
      </c>
      <c r="J361" s="156"/>
    </row>
    <row r="362" spans="1:10" s="131" customFormat="1" ht="25.2" customHeight="1">
      <c r="A362" s="140" t="s">
        <v>129</v>
      </c>
      <c r="B362" s="141"/>
      <c r="C362" s="142"/>
      <c r="D362" s="270" t="s">
        <v>384</v>
      </c>
      <c r="E362" s="271"/>
      <c r="F362" s="271"/>
      <c r="G362" s="271"/>
      <c r="H362" s="271"/>
      <c r="I362" s="271"/>
      <c r="J362" s="272"/>
    </row>
    <row r="363" spans="1:10" s="131" customFormat="1" ht="39.6" customHeight="1">
      <c r="A363" s="140" t="s">
        <v>131</v>
      </c>
      <c r="B363" s="144"/>
      <c r="C363" s="145"/>
      <c r="D363" s="273"/>
      <c r="E363" s="274"/>
      <c r="F363" s="274"/>
      <c r="G363" s="274"/>
      <c r="H363" s="274"/>
      <c r="I363" s="274"/>
      <c r="J363" s="275"/>
    </row>
    <row r="364" spans="1:10" s="131" customFormat="1" ht="15.6">
      <c r="A364" s="146"/>
      <c r="B364" s="147"/>
      <c r="C364" s="148"/>
      <c r="D364" s="149" t="s">
        <v>327</v>
      </c>
      <c r="E364" s="149"/>
      <c r="F364" s="149" t="s">
        <v>137</v>
      </c>
      <c r="G364" s="149" t="s">
        <v>132</v>
      </c>
      <c r="H364" s="149"/>
      <c r="I364" s="149" t="s">
        <v>24</v>
      </c>
      <c r="J364" s="152"/>
    </row>
    <row r="365" spans="1:10" s="131" customFormat="1" ht="15.6">
      <c r="A365" s="266" t="s">
        <v>156</v>
      </c>
      <c r="B365" s="267"/>
      <c r="C365" s="153" t="s">
        <v>329</v>
      </c>
      <c r="D365" s="154">
        <f>9.3+7.98+9.3+7.98+9+9+2.89+2.89+2.81+2.81+2.81</f>
        <v>66.77000000000001</v>
      </c>
      <c r="E365" s="154"/>
      <c r="F365" s="154">
        <v>0.6</v>
      </c>
      <c r="G365" s="154">
        <v>2</v>
      </c>
      <c r="H365" s="154"/>
      <c r="I365" s="154">
        <f>D365*F365*G365</f>
        <v>80.124000000000009</v>
      </c>
      <c r="J365" s="152"/>
    </row>
    <row r="366" spans="1:10" s="131" customFormat="1" ht="15.6">
      <c r="A366" s="276" t="s">
        <v>2</v>
      </c>
      <c r="B366" s="277"/>
      <c r="C366" s="277"/>
      <c r="D366" s="277"/>
      <c r="E366" s="277"/>
      <c r="F366" s="277"/>
      <c r="G366" s="277"/>
      <c r="H366" s="278"/>
      <c r="I366" s="155">
        <f>SUM(I365:I365)</f>
        <v>80.124000000000009</v>
      </c>
      <c r="J366" s="156"/>
    </row>
    <row r="367" spans="1:10" s="131" customFormat="1" ht="15.6">
      <c r="A367" s="160"/>
      <c r="B367" s="125"/>
      <c r="C367" s="125"/>
      <c r="D367" s="125"/>
      <c r="E367" s="125"/>
      <c r="F367" s="125"/>
      <c r="G367" s="125"/>
      <c r="H367" s="125"/>
      <c r="I367" s="125"/>
      <c r="J367" s="124"/>
    </row>
    <row r="368" spans="1:10" s="131" customFormat="1" ht="17.399999999999999">
      <c r="A368" s="135">
        <v>3</v>
      </c>
      <c r="B368" s="268" t="s">
        <v>176</v>
      </c>
      <c r="C368" s="268"/>
      <c r="D368" s="268"/>
      <c r="E368" s="268"/>
      <c r="F368" s="268"/>
      <c r="G368" s="268"/>
      <c r="H368" s="268"/>
      <c r="I368" s="268"/>
      <c r="J368" s="269"/>
    </row>
    <row r="369" spans="1:10" s="131" customFormat="1" ht="15.6">
      <c r="A369" s="133"/>
      <c r="J369" s="134"/>
    </row>
    <row r="370" spans="1:10" s="131" customFormat="1" ht="15.6">
      <c r="A370" s="140" t="s">
        <v>129</v>
      </c>
      <c r="B370" s="141"/>
      <c r="C370" s="142"/>
      <c r="D370" s="270" t="s">
        <v>287</v>
      </c>
      <c r="E370" s="271"/>
      <c r="F370" s="271"/>
      <c r="G370" s="271"/>
      <c r="H370" s="271"/>
      <c r="I370" s="271"/>
      <c r="J370" s="272"/>
    </row>
    <row r="371" spans="1:10" s="131" customFormat="1" ht="15.6">
      <c r="A371" s="140" t="s">
        <v>131</v>
      </c>
      <c r="B371" s="144"/>
      <c r="C371" s="145"/>
      <c r="D371" s="273"/>
      <c r="E371" s="274"/>
      <c r="F371" s="274"/>
      <c r="G371" s="274"/>
      <c r="H371" s="274"/>
      <c r="I371" s="274"/>
      <c r="J371" s="275"/>
    </row>
    <row r="372" spans="1:10" s="131" customFormat="1" ht="15.6">
      <c r="A372" s="146"/>
      <c r="B372" s="147"/>
      <c r="C372" s="148"/>
      <c r="D372" s="149"/>
      <c r="E372" s="150"/>
      <c r="F372" s="148" t="s">
        <v>148</v>
      </c>
      <c r="G372" s="148" t="s">
        <v>151</v>
      </c>
      <c r="H372" s="148" t="s">
        <v>146</v>
      </c>
      <c r="I372" s="151" t="s">
        <v>138</v>
      </c>
      <c r="J372" s="152"/>
    </row>
    <row r="373" spans="1:10" s="131" customFormat="1" ht="15.6">
      <c r="A373" s="266" t="s">
        <v>298</v>
      </c>
      <c r="B373" s="267"/>
      <c r="C373" s="158" t="s">
        <v>152</v>
      </c>
      <c r="D373" s="154"/>
      <c r="E373" s="154"/>
      <c r="F373" s="154">
        <v>0</v>
      </c>
      <c r="G373" s="154">
        <v>0</v>
      </c>
      <c r="H373" s="154">
        <v>1</v>
      </c>
      <c r="I373" s="154">
        <f>F373-G373</f>
        <v>0</v>
      </c>
      <c r="J373" s="152"/>
    </row>
    <row r="374" spans="1:10" s="131" customFormat="1" ht="15.6">
      <c r="A374" s="266" t="s">
        <v>234</v>
      </c>
      <c r="B374" s="267"/>
      <c r="C374" s="158" t="s">
        <v>152</v>
      </c>
      <c r="D374" s="154"/>
      <c r="E374" s="154"/>
      <c r="F374" s="154">
        <v>3.93</v>
      </c>
      <c r="G374" s="154">
        <v>0</v>
      </c>
      <c r="H374" s="154">
        <v>1</v>
      </c>
      <c r="I374" s="154">
        <f t="shared" ref="I374:I382" si="20">F374-G374</f>
        <v>3.93</v>
      </c>
      <c r="J374" s="152"/>
    </row>
    <row r="375" spans="1:10" s="131" customFormat="1" ht="15.6">
      <c r="A375" s="266" t="s">
        <v>238</v>
      </c>
      <c r="B375" s="267"/>
      <c r="C375" s="158" t="s">
        <v>152</v>
      </c>
      <c r="D375" s="154"/>
      <c r="E375" s="154"/>
      <c r="F375" s="154">
        <v>0</v>
      </c>
      <c r="G375" s="154">
        <v>0</v>
      </c>
      <c r="H375" s="154">
        <v>1</v>
      </c>
      <c r="I375" s="154">
        <f t="shared" si="20"/>
        <v>0</v>
      </c>
      <c r="J375" s="152"/>
    </row>
    <row r="376" spans="1:10" s="131" customFormat="1" ht="15.6">
      <c r="A376" s="266" t="s">
        <v>269</v>
      </c>
      <c r="B376" s="267"/>
      <c r="C376" s="158" t="s">
        <v>152</v>
      </c>
      <c r="D376" s="154"/>
      <c r="E376" s="154"/>
      <c r="F376" s="154">
        <v>0</v>
      </c>
      <c r="G376" s="154">
        <v>0</v>
      </c>
      <c r="H376" s="154">
        <v>1</v>
      </c>
      <c r="I376" s="154">
        <f t="shared" si="20"/>
        <v>0</v>
      </c>
      <c r="J376" s="152"/>
    </row>
    <row r="377" spans="1:10" s="131" customFormat="1" ht="15.6">
      <c r="A377" s="266" t="s">
        <v>270</v>
      </c>
      <c r="B377" s="267"/>
      <c r="C377" s="158" t="s">
        <v>152</v>
      </c>
      <c r="D377" s="154"/>
      <c r="E377" s="154"/>
      <c r="F377" s="154">
        <v>0</v>
      </c>
      <c r="G377" s="154">
        <v>0</v>
      </c>
      <c r="H377" s="154">
        <v>1</v>
      </c>
      <c r="I377" s="154">
        <f t="shared" si="20"/>
        <v>0</v>
      </c>
      <c r="J377" s="152"/>
    </row>
    <row r="378" spans="1:10" s="131" customFormat="1" ht="15.6">
      <c r="A378" s="266" t="s">
        <v>271</v>
      </c>
      <c r="B378" s="267"/>
      <c r="C378" s="158" t="s">
        <v>152</v>
      </c>
      <c r="D378" s="154"/>
      <c r="E378" s="154"/>
      <c r="F378" s="154">
        <v>0</v>
      </c>
      <c r="G378" s="154">
        <v>0</v>
      </c>
      <c r="H378" s="154">
        <v>1</v>
      </c>
      <c r="I378" s="154">
        <f t="shared" si="20"/>
        <v>0</v>
      </c>
      <c r="J378" s="152"/>
    </row>
    <row r="379" spans="1:10" s="131" customFormat="1" ht="15.6">
      <c r="A379" s="266" t="s">
        <v>272</v>
      </c>
      <c r="B379" s="267"/>
      <c r="C379" s="158" t="s">
        <v>152</v>
      </c>
      <c r="D379" s="154"/>
      <c r="E379" s="154"/>
      <c r="F379" s="154">
        <v>0</v>
      </c>
      <c r="G379" s="154">
        <v>0</v>
      </c>
      <c r="H379" s="154">
        <v>1</v>
      </c>
      <c r="I379" s="154">
        <f t="shared" si="20"/>
        <v>0</v>
      </c>
      <c r="J379" s="152"/>
    </row>
    <row r="380" spans="1:10" s="131" customFormat="1" ht="15.6">
      <c r="A380" s="266" t="s">
        <v>299</v>
      </c>
      <c r="B380" s="267"/>
      <c r="C380" s="158" t="s">
        <v>152</v>
      </c>
      <c r="D380" s="154"/>
      <c r="E380" s="154"/>
      <c r="F380" s="154">
        <v>0</v>
      </c>
      <c r="G380" s="154">
        <v>0</v>
      </c>
      <c r="H380" s="154">
        <v>1</v>
      </c>
      <c r="I380" s="154">
        <f t="shared" si="20"/>
        <v>0</v>
      </c>
      <c r="J380" s="152"/>
    </row>
    <row r="381" spans="1:10" s="131" customFormat="1" ht="15.6">
      <c r="A381" s="266"/>
      <c r="B381" s="267"/>
      <c r="C381" s="158" t="s">
        <v>152</v>
      </c>
      <c r="D381" s="154"/>
      <c r="E381" s="154"/>
      <c r="F381" s="154">
        <v>0</v>
      </c>
      <c r="G381" s="154">
        <v>0</v>
      </c>
      <c r="H381" s="154">
        <v>1</v>
      </c>
      <c r="I381" s="154">
        <f t="shared" si="20"/>
        <v>0</v>
      </c>
      <c r="J381" s="152"/>
    </row>
    <row r="382" spans="1:10" s="131" customFormat="1" ht="15.6">
      <c r="A382" s="266"/>
      <c r="B382" s="267"/>
      <c r="C382" s="158" t="s">
        <v>152</v>
      </c>
      <c r="D382" s="154"/>
      <c r="E382" s="154"/>
      <c r="F382" s="154"/>
      <c r="G382" s="154">
        <v>0</v>
      </c>
      <c r="H382" s="154">
        <v>1</v>
      </c>
      <c r="I382" s="154">
        <f t="shared" si="20"/>
        <v>0</v>
      </c>
      <c r="J382" s="152"/>
    </row>
    <row r="383" spans="1:10" s="131" customFormat="1" ht="15.6">
      <c r="A383" s="276" t="s">
        <v>2</v>
      </c>
      <c r="B383" s="277"/>
      <c r="C383" s="277"/>
      <c r="D383" s="277"/>
      <c r="E383" s="277"/>
      <c r="F383" s="277"/>
      <c r="G383" s="277"/>
      <c r="H383" s="278"/>
      <c r="I383" s="155">
        <f>SUM(I373:I382)</f>
        <v>3.93</v>
      </c>
      <c r="J383" s="152"/>
    </row>
    <row r="384" spans="1:10" s="131" customFormat="1" ht="15.6">
      <c r="A384" s="140" t="s">
        <v>129</v>
      </c>
      <c r="B384" s="141"/>
      <c r="C384" s="142"/>
      <c r="D384" s="270" t="s">
        <v>285</v>
      </c>
      <c r="E384" s="271"/>
      <c r="F384" s="271"/>
      <c r="G384" s="271"/>
      <c r="H384" s="271"/>
      <c r="I384" s="271"/>
      <c r="J384" s="272"/>
    </row>
    <row r="385" spans="1:10" s="131" customFormat="1" ht="15.6">
      <c r="A385" s="140" t="s">
        <v>131</v>
      </c>
      <c r="B385" s="144"/>
      <c r="C385" s="145"/>
      <c r="D385" s="273"/>
      <c r="E385" s="274"/>
      <c r="F385" s="274"/>
      <c r="G385" s="274"/>
      <c r="H385" s="274"/>
      <c r="I385" s="274"/>
      <c r="J385" s="275"/>
    </row>
    <row r="386" spans="1:10" s="131" customFormat="1" ht="15.6">
      <c r="A386" s="146"/>
      <c r="B386" s="147"/>
      <c r="C386" s="148"/>
      <c r="D386" s="149"/>
      <c r="E386" s="150"/>
      <c r="F386" s="148" t="s">
        <v>148</v>
      </c>
      <c r="G386" s="148" t="s">
        <v>151</v>
      </c>
      <c r="H386" s="148" t="s">
        <v>146</v>
      </c>
      <c r="I386" s="151" t="s">
        <v>138</v>
      </c>
      <c r="J386" s="152"/>
    </row>
    <row r="387" spans="1:10" s="131" customFormat="1" ht="15.6">
      <c r="A387" s="266" t="s">
        <v>298</v>
      </c>
      <c r="B387" s="267"/>
      <c r="C387" s="158" t="s">
        <v>152</v>
      </c>
      <c r="D387" s="154"/>
      <c r="E387" s="154"/>
      <c r="F387" s="154">
        <v>17.82</v>
      </c>
      <c r="G387" s="154">
        <v>0</v>
      </c>
      <c r="H387" s="154">
        <v>1</v>
      </c>
      <c r="I387" s="154">
        <f>F387-G387</f>
        <v>17.82</v>
      </c>
      <c r="J387" s="152"/>
    </row>
    <row r="388" spans="1:10" s="131" customFormat="1" ht="15.6">
      <c r="A388" s="266" t="s">
        <v>234</v>
      </c>
      <c r="B388" s="267"/>
      <c r="C388" s="158" t="s">
        <v>152</v>
      </c>
      <c r="D388" s="154"/>
      <c r="E388" s="154"/>
      <c r="F388" s="154">
        <v>3.93</v>
      </c>
      <c r="G388" s="154">
        <v>0</v>
      </c>
      <c r="H388" s="154">
        <v>1</v>
      </c>
      <c r="I388" s="154">
        <f t="shared" ref="I388:I398" si="21">F388-G388</f>
        <v>3.93</v>
      </c>
      <c r="J388" s="152"/>
    </row>
    <row r="389" spans="1:10" s="131" customFormat="1" ht="15.6">
      <c r="A389" s="266" t="s">
        <v>238</v>
      </c>
      <c r="B389" s="267"/>
      <c r="C389" s="158" t="s">
        <v>152</v>
      </c>
      <c r="D389" s="154"/>
      <c r="E389" s="154"/>
      <c r="F389" s="154">
        <v>3.93</v>
      </c>
      <c r="G389" s="154">
        <v>0</v>
      </c>
      <c r="H389" s="154">
        <v>1</v>
      </c>
      <c r="I389" s="154">
        <f t="shared" si="21"/>
        <v>3.93</v>
      </c>
      <c r="J389" s="152"/>
    </row>
    <row r="390" spans="1:10" s="131" customFormat="1" ht="15.6">
      <c r="A390" s="266" t="s">
        <v>269</v>
      </c>
      <c r="B390" s="267"/>
      <c r="C390" s="158" t="s">
        <v>152</v>
      </c>
      <c r="D390" s="154"/>
      <c r="E390" s="154"/>
      <c r="F390" s="154">
        <v>8.2899999999999991</v>
      </c>
      <c r="G390" s="154">
        <v>0</v>
      </c>
      <c r="H390" s="154">
        <v>1</v>
      </c>
      <c r="I390" s="154">
        <f t="shared" si="21"/>
        <v>8.2899999999999991</v>
      </c>
      <c r="J390" s="152"/>
    </row>
    <row r="391" spans="1:10" s="131" customFormat="1" ht="15.6">
      <c r="A391" s="266" t="s">
        <v>270</v>
      </c>
      <c r="B391" s="267"/>
      <c r="C391" s="158" t="s">
        <v>152</v>
      </c>
      <c r="D391" s="154"/>
      <c r="E391" s="154"/>
      <c r="F391" s="154">
        <v>7.9</v>
      </c>
      <c r="G391" s="154">
        <v>0</v>
      </c>
      <c r="H391" s="154">
        <v>1</v>
      </c>
      <c r="I391" s="154">
        <f t="shared" si="21"/>
        <v>7.9</v>
      </c>
      <c r="J391" s="152"/>
    </row>
    <row r="392" spans="1:10" s="131" customFormat="1" ht="15.6">
      <c r="A392" s="266" t="s">
        <v>271</v>
      </c>
      <c r="B392" s="267"/>
      <c r="C392" s="158" t="s">
        <v>152</v>
      </c>
      <c r="D392" s="154"/>
      <c r="E392" s="154"/>
      <c r="F392" s="154">
        <v>8.5</v>
      </c>
      <c r="G392" s="154">
        <v>0</v>
      </c>
      <c r="H392" s="154">
        <v>1</v>
      </c>
      <c r="I392" s="154">
        <f t="shared" si="21"/>
        <v>8.5</v>
      </c>
      <c r="J392" s="152"/>
    </row>
    <row r="393" spans="1:10" s="131" customFormat="1" ht="15.6">
      <c r="A393" s="266" t="s">
        <v>272</v>
      </c>
      <c r="B393" s="267"/>
      <c r="C393" s="158" t="s">
        <v>152</v>
      </c>
      <c r="D393" s="154"/>
      <c r="E393" s="154"/>
      <c r="F393" s="154">
        <v>8.35</v>
      </c>
      <c r="G393" s="154">
        <v>0</v>
      </c>
      <c r="H393" s="154">
        <v>1</v>
      </c>
      <c r="I393" s="154">
        <f t="shared" si="21"/>
        <v>8.35</v>
      </c>
      <c r="J393" s="152"/>
    </row>
    <row r="394" spans="1:10" s="131" customFormat="1" ht="15.6">
      <c r="A394" s="266" t="s">
        <v>299</v>
      </c>
      <c r="B394" s="267"/>
      <c r="C394" s="158" t="s">
        <v>152</v>
      </c>
      <c r="D394" s="154"/>
      <c r="E394" s="154"/>
      <c r="F394" s="154">
        <v>8.26</v>
      </c>
      <c r="G394" s="154">
        <v>0</v>
      </c>
      <c r="H394" s="154">
        <v>1</v>
      </c>
      <c r="I394" s="154">
        <f t="shared" si="21"/>
        <v>8.26</v>
      </c>
      <c r="J394" s="152"/>
    </row>
    <row r="395" spans="1:10" s="131" customFormat="1" ht="15.6">
      <c r="A395" s="266"/>
      <c r="B395" s="267"/>
      <c r="C395" s="158" t="s">
        <v>152</v>
      </c>
      <c r="D395" s="154"/>
      <c r="E395" s="154"/>
      <c r="F395" s="154">
        <v>0</v>
      </c>
      <c r="G395" s="154">
        <v>0</v>
      </c>
      <c r="H395" s="154">
        <v>1</v>
      </c>
      <c r="I395" s="154">
        <f t="shared" si="21"/>
        <v>0</v>
      </c>
      <c r="J395" s="152"/>
    </row>
    <row r="396" spans="1:10" s="131" customFormat="1" ht="15.6">
      <c r="A396" s="266"/>
      <c r="B396" s="267"/>
      <c r="C396" s="158" t="s">
        <v>152</v>
      </c>
      <c r="D396" s="154"/>
      <c r="E396" s="154"/>
      <c r="F396" s="154"/>
      <c r="G396" s="154">
        <v>0</v>
      </c>
      <c r="H396" s="154">
        <v>1</v>
      </c>
      <c r="I396" s="154">
        <f t="shared" si="21"/>
        <v>0</v>
      </c>
      <c r="J396" s="152"/>
    </row>
    <row r="397" spans="1:10" s="131" customFormat="1" ht="15.6">
      <c r="A397" s="266"/>
      <c r="B397" s="267"/>
      <c r="C397" s="158" t="s">
        <v>152</v>
      </c>
      <c r="D397" s="154"/>
      <c r="E397" s="154"/>
      <c r="F397" s="154"/>
      <c r="G397" s="154">
        <v>0</v>
      </c>
      <c r="H397" s="154">
        <v>1</v>
      </c>
      <c r="I397" s="154">
        <f t="shared" si="21"/>
        <v>0</v>
      </c>
      <c r="J397" s="152"/>
    </row>
    <row r="398" spans="1:10" s="131" customFormat="1" ht="15.6">
      <c r="A398" s="266"/>
      <c r="B398" s="267"/>
      <c r="C398" s="158" t="s">
        <v>152</v>
      </c>
      <c r="D398" s="154"/>
      <c r="E398" s="154"/>
      <c r="F398" s="154"/>
      <c r="G398" s="154">
        <v>0</v>
      </c>
      <c r="H398" s="154">
        <v>1</v>
      </c>
      <c r="I398" s="154">
        <f t="shared" si="21"/>
        <v>0</v>
      </c>
      <c r="J398" s="152"/>
    </row>
    <row r="399" spans="1:10" s="131" customFormat="1" ht="15.6">
      <c r="A399" s="276" t="s">
        <v>2</v>
      </c>
      <c r="B399" s="277"/>
      <c r="C399" s="277"/>
      <c r="D399" s="277"/>
      <c r="E399" s="277"/>
      <c r="F399" s="277"/>
      <c r="G399" s="277"/>
      <c r="H399" s="278"/>
      <c r="I399" s="155">
        <f>SUM(I387:I398)</f>
        <v>66.98</v>
      </c>
      <c r="J399" s="152"/>
    </row>
    <row r="400" spans="1:10" s="131" customFormat="1" ht="15.6">
      <c r="A400" s="140" t="s">
        <v>129</v>
      </c>
      <c r="B400" s="141"/>
      <c r="C400" s="142"/>
      <c r="D400" s="270" t="s">
        <v>212</v>
      </c>
      <c r="E400" s="271"/>
      <c r="F400" s="271"/>
      <c r="G400" s="271"/>
      <c r="H400" s="271"/>
      <c r="I400" s="271"/>
      <c r="J400" s="272"/>
    </row>
    <row r="401" spans="1:10" s="131" customFormat="1" ht="15.6">
      <c r="A401" s="140" t="s">
        <v>131</v>
      </c>
      <c r="B401" s="144"/>
      <c r="C401" s="145"/>
      <c r="D401" s="273"/>
      <c r="E401" s="274"/>
      <c r="F401" s="274"/>
      <c r="G401" s="274"/>
      <c r="H401" s="274"/>
      <c r="I401" s="274"/>
      <c r="J401" s="275"/>
    </row>
    <row r="402" spans="1:10" s="131" customFormat="1" ht="15.6">
      <c r="A402" s="146"/>
      <c r="B402" s="147"/>
      <c r="C402" s="148"/>
      <c r="D402" s="149"/>
      <c r="E402" s="150"/>
      <c r="F402" s="148" t="s">
        <v>148</v>
      </c>
      <c r="G402" s="148" t="s">
        <v>151</v>
      </c>
      <c r="H402" s="148" t="s">
        <v>146</v>
      </c>
      <c r="I402" s="151" t="s">
        <v>138</v>
      </c>
      <c r="J402" s="152"/>
    </row>
    <row r="403" spans="1:10" s="131" customFormat="1" ht="15.6">
      <c r="A403" s="266" t="s">
        <v>298</v>
      </c>
      <c r="B403" s="267"/>
      <c r="C403" s="158" t="s">
        <v>152</v>
      </c>
      <c r="D403" s="154"/>
      <c r="E403" s="154"/>
      <c r="F403" s="154">
        <v>17.82</v>
      </c>
      <c r="G403" s="154">
        <v>0</v>
      </c>
      <c r="H403" s="154">
        <v>1</v>
      </c>
      <c r="I403" s="154">
        <f>F403-G403</f>
        <v>17.82</v>
      </c>
      <c r="J403" s="152"/>
    </row>
    <row r="404" spans="1:10" s="131" customFormat="1" ht="15.6">
      <c r="A404" s="266" t="s">
        <v>234</v>
      </c>
      <c r="B404" s="267"/>
      <c r="C404" s="158" t="s">
        <v>152</v>
      </c>
      <c r="D404" s="154"/>
      <c r="E404" s="154"/>
      <c r="F404" s="154">
        <v>3.93</v>
      </c>
      <c r="G404" s="154">
        <v>0</v>
      </c>
      <c r="H404" s="154">
        <v>1</v>
      </c>
      <c r="I404" s="154">
        <f t="shared" ref="I404:I414" si="22">F404-G404</f>
        <v>3.93</v>
      </c>
      <c r="J404" s="152"/>
    </row>
    <row r="405" spans="1:10" s="131" customFormat="1" ht="15.6">
      <c r="A405" s="266" t="s">
        <v>238</v>
      </c>
      <c r="B405" s="267"/>
      <c r="C405" s="158" t="s">
        <v>152</v>
      </c>
      <c r="D405" s="154"/>
      <c r="E405" s="154"/>
      <c r="F405" s="154">
        <v>3.93</v>
      </c>
      <c r="G405" s="154">
        <v>0</v>
      </c>
      <c r="H405" s="154">
        <v>1</v>
      </c>
      <c r="I405" s="154">
        <f t="shared" si="22"/>
        <v>3.93</v>
      </c>
      <c r="J405" s="152"/>
    </row>
    <row r="406" spans="1:10" s="131" customFormat="1" ht="15.6">
      <c r="A406" s="266" t="s">
        <v>269</v>
      </c>
      <c r="B406" s="267"/>
      <c r="C406" s="158" t="s">
        <v>152</v>
      </c>
      <c r="D406" s="154"/>
      <c r="E406" s="154"/>
      <c r="F406" s="154">
        <v>8.2899999999999991</v>
      </c>
      <c r="G406" s="154">
        <v>0</v>
      </c>
      <c r="H406" s="154">
        <v>1</v>
      </c>
      <c r="I406" s="154">
        <f t="shared" si="22"/>
        <v>8.2899999999999991</v>
      </c>
      <c r="J406" s="152"/>
    </row>
    <row r="407" spans="1:10" s="131" customFormat="1" ht="15.6">
      <c r="A407" s="266" t="s">
        <v>270</v>
      </c>
      <c r="B407" s="267"/>
      <c r="C407" s="158" t="s">
        <v>152</v>
      </c>
      <c r="D407" s="154"/>
      <c r="E407" s="154"/>
      <c r="F407" s="154">
        <v>7.9</v>
      </c>
      <c r="G407" s="154">
        <v>0</v>
      </c>
      <c r="H407" s="154">
        <v>1</v>
      </c>
      <c r="I407" s="154">
        <f t="shared" si="22"/>
        <v>7.9</v>
      </c>
      <c r="J407" s="152"/>
    </row>
    <row r="408" spans="1:10" s="131" customFormat="1" ht="15.6">
      <c r="A408" s="266" t="s">
        <v>271</v>
      </c>
      <c r="B408" s="267"/>
      <c r="C408" s="158" t="s">
        <v>152</v>
      </c>
      <c r="D408" s="154"/>
      <c r="E408" s="154"/>
      <c r="F408" s="154">
        <v>8.5</v>
      </c>
      <c r="G408" s="154">
        <v>0</v>
      </c>
      <c r="H408" s="154">
        <v>1</v>
      </c>
      <c r="I408" s="154">
        <f t="shared" si="22"/>
        <v>8.5</v>
      </c>
      <c r="J408" s="152"/>
    </row>
    <row r="409" spans="1:10" s="131" customFormat="1" ht="15.6">
      <c r="A409" s="266" t="s">
        <v>272</v>
      </c>
      <c r="B409" s="267"/>
      <c r="C409" s="158" t="s">
        <v>152</v>
      </c>
      <c r="D409" s="154"/>
      <c r="E409" s="154"/>
      <c r="F409" s="154">
        <v>8.35</v>
      </c>
      <c r="G409" s="154">
        <v>0</v>
      </c>
      <c r="H409" s="154">
        <v>1</v>
      </c>
      <c r="I409" s="154">
        <f t="shared" si="22"/>
        <v>8.35</v>
      </c>
      <c r="J409" s="152"/>
    </row>
    <row r="410" spans="1:10" s="131" customFormat="1" ht="15.6">
      <c r="A410" s="266" t="s">
        <v>299</v>
      </c>
      <c r="B410" s="267"/>
      <c r="C410" s="158" t="s">
        <v>152</v>
      </c>
      <c r="D410" s="154"/>
      <c r="E410" s="154"/>
      <c r="F410" s="154">
        <v>8.26</v>
      </c>
      <c r="G410" s="154">
        <v>0</v>
      </c>
      <c r="H410" s="154">
        <v>1</v>
      </c>
      <c r="I410" s="154">
        <f t="shared" si="22"/>
        <v>8.26</v>
      </c>
      <c r="J410" s="152"/>
    </row>
    <row r="411" spans="1:10" s="131" customFormat="1" ht="15.6">
      <c r="A411" s="266"/>
      <c r="B411" s="267"/>
      <c r="C411" s="158" t="s">
        <v>152</v>
      </c>
      <c r="D411" s="154"/>
      <c r="E411" s="154"/>
      <c r="F411" s="154">
        <v>0</v>
      </c>
      <c r="G411" s="154">
        <v>0</v>
      </c>
      <c r="H411" s="154">
        <v>1</v>
      </c>
      <c r="I411" s="154">
        <f t="shared" si="22"/>
        <v>0</v>
      </c>
      <c r="J411" s="152"/>
    </row>
    <row r="412" spans="1:10" s="131" customFormat="1" ht="15.6">
      <c r="A412" s="266"/>
      <c r="B412" s="267"/>
      <c r="C412" s="158" t="s">
        <v>152</v>
      </c>
      <c r="D412" s="154"/>
      <c r="E412" s="154"/>
      <c r="F412" s="154"/>
      <c r="G412" s="154">
        <v>0</v>
      </c>
      <c r="H412" s="154">
        <v>1</v>
      </c>
      <c r="I412" s="154">
        <f t="shared" si="22"/>
        <v>0</v>
      </c>
      <c r="J412" s="152"/>
    </row>
    <row r="413" spans="1:10" s="131" customFormat="1" ht="15.6">
      <c r="A413" s="266"/>
      <c r="B413" s="267"/>
      <c r="C413" s="158" t="s">
        <v>152</v>
      </c>
      <c r="D413" s="154"/>
      <c r="E413" s="154"/>
      <c r="F413" s="154"/>
      <c r="G413" s="154">
        <v>0</v>
      </c>
      <c r="H413" s="154">
        <v>1</v>
      </c>
      <c r="I413" s="154">
        <f t="shared" si="22"/>
        <v>0</v>
      </c>
      <c r="J413" s="152"/>
    </row>
    <row r="414" spans="1:10" s="131" customFormat="1" ht="15.6">
      <c r="A414" s="266"/>
      <c r="B414" s="267"/>
      <c r="C414" s="158" t="s">
        <v>152</v>
      </c>
      <c r="D414" s="154"/>
      <c r="E414" s="154"/>
      <c r="F414" s="154"/>
      <c r="G414" s="154">
        <v>0</v>
      </c>
      <c r="H414" s="154">
        <v>1</v>
      </c>
      <c r="I414" s="154">
        <f t="shared" si="22"/>
        <v>0</v>
      </c>
      <c r="J414" s="152"/>
    </row>
    <row r="415" spans="1:10" s="131" customFormat="1" ht="15.6">
      <c r="A415" s="276" t="s">
        <v>2</v>
      </c>
      <c r="B415" s="277"/>
      <c r="C415" s="277"/>
      <c r="D415" s="277"/>
      <c r="E415" s="277"/>
      <c r="F415" s="277"/>
      <c r="G415" s="277"/>
      <c r="H415" s="278"/>
      <c r="I415" s="155">
        <f>SUM(I403:I414)</f>
        <v>66.98</v>
      </c>
      <c r="J415" s="152"/>
    </row>
    <row r="416" spans="1:10" s="131" customFormat="1" ht="15.6">
      <c r="A416" s="140" t="s">
        <v>129</v>
      </c>
      <c r="B416" s="141"/>
      <c r="C416" s="142"/>
      <c r="D416" s="270" t="s">
        <v>214</v>
      </c>
      <c r="E416" s="271"/>
      <c r="F416" s="271"/>
      <c r="G416" s="271"/>
      <c r="H416" s="271"/>
      <c r="I416" s="271"/>
      <c r="J416" s="272"/>
    </row>
    <row r="417" spans="1:10" s="131" customFormat="1" ht="15.6">
      <c r="A417" s="140" t="s">
        <v>131</v>
      </c>
      <c r="B417" s="144"/>
      <c r="C417" s="145"/>
      <c r="D417" s="273"/>
      <c r="E417" s="274"/>
      <c r="F417" s="274"/>
      <c r="G417" s="274"/>
      <c r="H417" s="274"/>
      <c r="I417" s="274"/>
      <c r="J417" s="275"/>
    </row>
    <row r="418" spans="1:10" s="131" customFormat="1" ht="15.6">
      <c r="A418" s="146"/>
      <c r="B418" s="147"/>
      <c r="C418" s="148"/>
      <c r="D418" s="149" t="s">
        <v>147</v>
      </c>
      <c r="E418" s="150"/>
      <c r="F418" s="148"/>
      <c r="G418" s="148" t="s">
        <v>215</v>
      </c>
      <c r="H418" s="148" t="s">
        <v>150</v>
      </c>
      <c r="I418" s="151" t="s">
        <v>188</v>
      </c>
      <c r="J418" s="152"/>
    </row>
    <row r="419" spans="1:10" s="131" customFormat="1" ht="21.6" customHeight="1">
      <c r="A419" s="266" t="s">
        <v>298</v>
      </c>
      <c r="B419" s="267"/>
      <c r="C419" s="158" t="s">
        <v>300</v>
      </c>
      <c r="D419" s="154">
        <f>9+1.98+9+1.98+1.98</f>
        <v>23.94</v>
      </c>
      <c r="E419" s="154"/>
      <c r="F419" s="154"/>
      <c r="G419" s="154">
        <f>0.8*9</f>
        <v>7.2</v>
      </c>
      <c r="H419" s="154">
        <v>1</v>
      </c>
      <c r="I419" s="154">
        <f>(D419*H419)-G419</f>
        <v>16.740000000000002</v>
      </c>
      <c r="J419" s="152"/>
    </row>
    <row r="420" spans="1:10" s="131" customFormat="1" ht="34.200000000000003" customHeight="1">
      <c r="A420" s="266" t="s">
        <v>234</v>
      </c>
      <c r="B420" s="267"/>
      <c r="C420" s="158"/>
      <c r="D420" s="154">
        <v>0</v>
      </c>
      <c r="E420" s="154"/>
      <c r="F420" s="154"/>
      <c r="G420" s="154">
        <v>0</v>
      </c>
      <c r="H420" s="154">
        <v>1</v>
      </c>
      <c r="I420" s="154">
        <f t="shared" ref="I420:I426" si="23">(D420*H420)-G420</f>
        <v>0</v>
      </c>
      <c r="J420" s="152"/>
    </row>
    <row r="421" spans="1:10" s="131" customFormat="1" ht="15.6">
      <c r="A421" s="266" t="s">
        <v>238</v>
      </c>
      <c r="B421" s="267"/>
      <c r="C421" s="158"/>
      <c r="D421" s="154">
        <v>0</v>
      </c>
      <c r="E421" s="154"/>
      <c r="F421" s="154"/>
      <c r="G421" s="154">
        <v>0</v>
      </c>
      <c r="H421" s="154">
        <v>1</v>
      </c>
      <c r="I421" s="154">
        <f t="shared" si="23"/>
        <v>0</v>
      </c>
      <c r="J421" s="152"/>
    </row>
    <row r="422" spans="1:10" s="131" customFormat="1" ht="15.6">
      <c r="A422" s="266" t="s">
        <v>269</v>
      </c>
      <c r="B422" s="267"/>
      <c r="C422" s="158" t="s">
        <v>301</v>
      </c>
      <c r="D422" s="154">
        <f>2.89+2.87+2.89+2.87</f>
        <v>11.52</v>
      </c>
      <c r="E422" s="154"/>
      <c r="F422" s="154"/>
      <c r="G422" s="154">
        <f>0.8</f>
        <v>0.8</v>
      </c>
      <c r="H422" s="154">
        <v>1</v>
      </c>
      <c r="I422" s="154">
        <f t="shared" si="23"/>
        <v>10.719999999999999</v>
      </c>
      <c r="J422" s="152"/>
    </row>
    <row r="423" spans="1:10" s="131" customFormat="1" ht="15.6">
      <c r="A423" s="266" t="s">
        <v>270</v>
      </c>
      <c r="B423" s="267"/>
      <c r="C423" s="158" t="s">
        <v>302</v>
      </c>
      <c r="D423" s="154">
        <f>2.81+2.81+2.81+2.81</f>
        <v>11.24</v>
      </c>
      <c r="E423" s="154"/>
      <c r="F423" s="154"/>
      <c r="G423" s="154">
        <v>0.8</v>
      </c>
      <c r="H423" s="154">
        <v>1</v>
      </c>
      <c r="I423" s="154">
        <f t="shared" si="23"/>
        <v>10.44</v>
      </c>
      <c r="J423" s="152"/>
    </row>
    <row r="424" spans="1:10" s="131" customFormat="1" ht="15.6">
      <c r="A424" s="266" t="s">
        <v>271</v>
      </c>
      <c r="B424" s="267"/>
      <c r="C424" s="158" t="s">
        <v>303</v>
      </c>
      <c r="D424" s="154">
        <f>2.89+2.94+2.89+2.94</f>
        <v>11.66</v>
      </c>
      <c r="E424" s="154"/>
      <c r="F424" s="154"/>
      <c r="G424" s="154">
        <v>0.8</v>
      </c>
      <c r="H424" s="154">
        <v>1</v>
      </c>
      <c r="I424" s="154">
        <f t="shared" si="23"/>
        <v>10.86</v>
      </c>
      <c r="J424" s="152"/>
    </row>
    <row r="425" spans="1:10" s="131" customFormat="1" ht="15.6">
      <c r="A425" s="266" t="s">
        <v>272</v>
      </c>
      <c r="B425" s="267"/>
      <c r="C425" s="158" t="s">
        <v>304</v>
      </c>
      <c r="D425" s="154">
        <f>2.89+2.89+2.89+2.89</f>
        <v>11.56</v>
      </c>
      <c r="E425" s="154"/>
      <c r="F425" s="154"/>
      <c r="G425" s="154">
        <v>0.8</v>
      </c>
      <c r="H425" s="154">
        <v>1</v>
      </c>
      <c r="I425" s="154">
        <f t="shared" si="23"/>
        <v>10.76</v>
      </c>
      <c r="J425" s="152"/>
    </row>
    <row r="426" spans="1:10" s="131" customFormat="1" ht="15.6">
      <c r="A426" s="266" t="s">
        <v>299</v>
      </c>
      <c r="B426" s="267"/>
      <c r="C426" s="158" t="s">
        <v>305</v>
      </c>
      <c r="D426" s="154">
        <f>2.81+2.94+2.81+2.94</f>
        <v>11.5</v>
      </c>
      <c r="E426" s="154"/>
      <c r="F426" s="154"/>
      <c r="G426" s="154">
        <v>0.8</v>
      </c>
      <c r="H426" s="154">
        <v>1</v>
      </c>
      <c r="I426" s="154">
        <f t="shared" si="23"/>
        <v>10.7</v>
      </c>
      <c r="J426" s="152"/>
    </row>
    <row r="427" spans="1:10" s="131" customFormat="1" ht="15.6">
      <c r="A427" s="266"/>
      <c r="B427" s="267"/>
      <c r="C427" s="158"/>
      <c r="D427" s="154"/>
      <c r="E427" s="154"/>
      <c r="F427" s="154"/>
      <c r="G427" s="154"/>
      <c r="H427" s="154">
        <v>1</v>
      </c>
      <c r="I427" s="154">
        <f t="shared" ref="I427" si="24">(D427*H427)-G427</f>
        <v>0</v>
      </c>
      <c r="J427" s="152"/>
    </row>
    <row r="428" spans="1:10" s="131" customFormat="1" ht="15.6">
      <c r="A428" s="276" t="s">
        <v>2</v>
      </c>
      <c r="B428" s="277"/>
      <c r="C428" s="277"/>
      <c r="D428" s="277"/>
      <c r="E428" s="277"/>
      <c r="F428" s="277"/>
      <c r="G428" s="277"/>
      <c r="H428" s="278"/>
      <c r="I428" s="155">
        <f>SUM(I419:I427)</f>
        <v>70.22</v>
      </c>
      <c r="J428" s="156"/>
    </row>
    <row r="429" spans="1:10" s="131" customFormat="1" ht="15.6">
      <c r="A429" s="140" t="s">
        <v>129</v>
      </c>
      <c r="B429" s="141"/>
      <c r="C429" s="142"/>
      <c r="D429" s="270" t="s">
        <v>263</v>
      </c>
      <c r="E429" s="271"/>
      <c r="F429" s="271"/>
      <c r="G429" s="271"/>
      <c r="H429" s="271"/>
      <c r="I429" s="271"/>
      <c r="J429" s="272"/>
    </row>
    <row r="430" spans="1:10" s="131" customFormat="1" ht="15.6">
      <c r="A430" s="140" t="s">
        <v>131</v>
      </c>
      <c r="B430" s="144"/>
      <c r="C430" s="145"/>
      <c r="D430" s="273"/>
      <c r="E430" s="274"/>
      <c r="F430" s="274"/>
      <c r="G430" s="274"/>
      <c r="H430" s="274"/>
      <c r="I430" s="274"/>
      <c r="J430" s="275"/>
    </row>
    <row r="431" spans="1:10" s="131" customFormat="1" ht="31.2">
      <c r="A431" s="146"/>
      <c r="B431" s="147"/>
      <c r="C431" s="148"/>
      <c r="D431" s="149" t="s">
        <v>147</v>
      </c>
      <c r="E431" s="150" t="s">
        <v>137</v>
      </c>
      <c r="F431" s="148" t="s">
        <v>148</v>
      </c>
      <c r="G431" s="157" t="s">
        <v>149</v>
      </c>
      <c r="H431" s="148" t="s">
        <v>150</v>
      </c>
      <c r="I431" s="151" t="s">
        <v>138</v>
      </c>
      <c r="J431" s="152"/>
    </row>
    <row r="432" spans="1:10" s="131" customFormat="1" ht="22.8" customHeight="1">
      <c r="A432" s="266" t="s">
        <v>236</v>
      </c>
      <c r="B432" s="267"/>
      <c r="C432" s="158" t="s">
        <v>306</v>
      </c>
      <c r="D432" s="154">
        <f>1.4+2.81+1.4+2.81</f>
        <v>8.42</v>
      </c>
      <c r="E432" s="154">
        <v>2.8</v>
      </c>
      <c r="F432" s="154">
        <f t="shared" ref="F432:F438" si="25">E432*D432</f>
        <v>23.575999999999997</v>
      </c>
      <c r="G432" s="154">
        <f>((0.6*0.8)*1)+(0.8*2.1)</f>
        <v>2.16</v>
      </c>
      <c r="H432" s="154">
        <v>1</v>
      </c>
      <c r="I432" s="154">
        <f t="shared" ref="I432:I438" si="26">(F432*H432)-G432</f>
        <v>21.415999999999997</v>
      </c>
      <c r="J432" s="152"/>
    </row>
    <row r="433" spans="1:10" s="131" customFormat="1" ht="24" customHeight="1">
      <c r="A433" s="266" t="s">
        <v>235</v>
      </c>
      <c r="B433" s="267"/>
      <c r="C433" s="158" t="s">
        <v>307</v>
      </c>
      <c r="D433" s="154">
        <f>1.4+2.81+1.4+2.82</f>
        <v>8.43</v>
      </c>
      <c r="E433" s="154">
        <v>2.8</v>
      </c>
      <c r="F433" s="154">
        <f t="shared" si="25"/>
        <v>23.603999999999999</v>
      </c>
      <c r="G433" s="154">
        <f>((0.6*0.8)*1)+(0.8*2.1)</f>
        <v>2.16</v>
      </c>
      <c r="H433" s="154">
        <v>1</v>
      </c>
      <c r="I433" s="154">
        <f t="shared" si="26"/>
        <v>21.443999999999999</v>
      </c>
      <c r="J433" s="152"/>
    </row>
    <row r="434" spans="1:10" s="131" customFormat="1" ht="15.6">
      <c r="A434" s="266" t="s">
        <v>299</v>
      </c>
      <c r="B434" s="267"/>
      <c r="C434" s="158">
        <v>2.94</v>
      </c>
      <c r="D434" s="154">
        <v>2.94</v>
      </c>
      <c r="E434" s="154">
        <v>2.8</v>
      </c>
      <c r="F434" s="154">
        <f t="shared" si="25"/>
        <v>8.2319999999999993</v>
      </c>
      <c r="G434" s="154">
        <f>((0.6*0.8)*1)+(0.8*2.1)</f>
        <v>2.16</v>
      </c>
      <c r="H434" s="154">
        <v>1</v>
      </c>
      <c r="I434" s="154">
        <f t="shared" si="26"/>
        <v>6.0719999999999992</v>
      </c>
      <c r="J434" s="152"/>
    </row>
    <row r="435" spans="1:10" s="131" customFormat="1" ht="15.6">
      <c r="A435" s="266"/>
      <c r="B435" s="267"/>
      <c r="C435" s="158"/>
      <c r="D435" s="154">
        <v>0</v>
      </c>
      <c r="E435" s="154">
        <v>3</v>
      </c>
      <c r="F435" s="154">
        <f t="shared" si="25"/>
        <v>0</v>
      </c>
      <c r="G435" s="154">
        <v>0</v>
      </c>
      <c r="H435" s="154">
        <v>1</v>
      </c>
      <c r="I435" s="154">
        <f t="shared" si="26"/>
        <v>0</v>
      </c>
      <c r="J435" s="152"/>
    </row>
    <row r="436" spans="1:10" s="131" customFormat="1" ht="15.6">
      <c r="A436" s="266"/>
      <c r="B436" s="267"/>
      <c r="C436" s="158"/>
      <c r="D436" s="154">
        <v>0</v>
      </c>
      <c r="E436" s="154">
        <v>3</v>
      </c>
      <c r="F436" s="154">
        <f t="shared" si="25"/>
        <v>0</v>
      </c>
      <c r="G436" s="154">
        <v>0</v>
      </c>
      <c r="H436" s="154">
        <v>1</v>
      </c>
      <c r="I436" s="154">
        <f t="shared" si="26"/>
        <v>0</v>
      </c>
      <c r="J436" s="152"/>
    </row>
    <row r="437" spans="1:10" s="131" customFormat="1" ht="15.6">
      <c r="A437" s="266"/>
      <c r="B437" s="267"/>
      <c r="C437" s="158"/>
      <c r="D437" s="154">
        <v>0</v>
      </c>
      <c r="E437" s="154">
        <v>3</v>
      </c>
      <c r="F437" s="154">
        <f t="shared" si="25"/>
        <v>0</v>
      </c>
      <c r="G437" s="154">
        <v>0</v>
      </c>
      <c r="H437" s="154">
        <v>1</v>
      </c>
      <c r="I437" s="154">
        <f t="shared" si="26"/>
        <v>0</v>
      </c>
      <c r="J437" s="152"/>
    </row>
    <row r="438" spans="1:10" s="131" customFormat="1" ht="15.6">
      <c r="A438" s="266"/>
      <c r="B438" s="267"/>
      <c r="C438" s="158"/>
      <c r="D438" s="154">
        <v>0</v>
      </c>
      <c r="E438" s="154">
        <v>3</v>
      </c>
      <c r="F438" s="154">
        <f t="shared" si="25"/>
        <v>0</v>
      </c>
      <c r="G438" s="154">
        <v>0</v>
      </c>
      <c r="H438" s="154">
        <v>1</v>
      </c>
      <c r="I438" s="154">
        <f t="shared" si="26"/>
        <v>0</v>
      </c>
      <c r="J438" s="152"/>
    </row>
    <row r="439" spans="1:10" s="131" customFormat="1" ht="15.6">
      <c r="A439" s="276" t="s">
        <v>2</v>
      </c>
      <c r="B439" s="277"/>
      <c r="C439" s="277"/>
      <c r="D439" s="277"/>
      <c r="E439" s="277"/>
      <c r="F439" s="277"/>
      <c r="G439" s="277"/>
      <c r="H439" s="278"/>
      <c r="I439" s="155">
        <f>SUM(I432:I438)</f>
        <v>48.932000000000002</v>
      </c>
      <c r="J439" s="156"/>
    </row>
    <row r="440" spans="1:10" s="131" customFormat="1" ht="15.6">
      <c r="A440" s="160"/>
      <c r="B440" s="125"/>
      <c r="C440" s="125"/>
      <c r="D440" s="125"/>
      <c r="E440" s="125"/>
      <c r="F440" s="125"/>
      <c r="G440" s="125"/>
      <c r="H440" s="125"/>
      <c r="I440" s="125"/>
      <c r="J440" s="124"/>
    </row>
    <row r="441" spans="1:10" s="131" customFormat="1" ht="17.399999999999999">
      <c r="A441" s="135">
        <v>4</v>
      </c>
      <c r="B441" s="268" t="s">
        <v>145</v>
      </c>
      <c r="C441" s="268"/>
      <c r="D441" s="268"/>
      <c r="E441" s="268"/>
      <c r="F441" s="268"/>
      <c r="G441" s="268"/>
      <c r="H441" s="268"/>
      <c r="I441" s="268"/>
      <c r="J441" s="269"/>
    </row>
    <row r="442" spans="1:10" s="131" customFormat="1" ht="15.6">
      <c r="A442" s="160"/>
      <c r="B442" s="125"/>
      <c r="C442" s="125"/>
      <c r="D442" s="125"/>
      <c r="E442" s="125"/>
      <c r="F442" s="125"/>
      <c r="G442" s="125"/>
      <c r="H442" s="125"/>
      <c r="I442" s="125"/>
      <c r="J442" s="124"/>
    </row>
    <row r="443" spans="1:10" s="131" customFormat="1" ht="15.6">
      <c r="A443" s="140" t="s">
        <v>129</v>
      </c>
      <c r="B443" s="141"/>
      <c r="C443" s="142"/>
      <c r="D443" s="270" t="s">
        <v>124</v>
      </c>
      <c r="E443" s="271"/>
      <c r="F443" s="271"/>
      <c r="G443" s="271"/>
      <c r="H443" s="271"/>
      <c r="I443" s="271"/>
      <c r="J443" s="272"/>
    </row>
    <row r="444" spans="1:10" s="131" customFormat="1" ht="15.6">
      <c r="A444" s="140" t="s">
        <v>131</v>
      </c>
      <c r="B444" s="144"/>
      <c r="C444" s="145"/>
      <c r="D444" s="273"/>
      <c r="E444" s="274"/>
      <c r="F444" s="274"/>
      <c r="G444" s="274"/>
      <c r="H444" s="274"/>
      <c r="I444" s="274"/>
      <c r="J444" s="275"/>
    </row>
    <row r="445" spans="1:10" s="131" customFormat="1" ht="34.200000000000003" customHeight="1">
      <c r="A445" s="146"/>
      <c r="B445" s="147"/>
      <c r="C445" s="148"/>
      <c r="D445" s="149" t="s">
        <v>147</v>
      </c>
      <c r="E445" s="150" t="s">
        <v>137</v>
      </c>
      <c r="F445" s="148" t="s">
        <v>148</v>
      </c>
      <c r="G445" s="157" t="s">
        <v>149</v>
      </c>
      <c r="H445" s="148" t="s">
        <v>150</v>
      </c>
      <c r="I445" s="151" t="s">
        <v>138</v>
      </c>
      <c r="J445" s="152"/>
    </row>
    <row r="446" spans="1:10" s="131" customFormat="1" ht="22.8" customHeight="1">
      <c r="A446" s="266" t="s">
        <v>298</v>
      </c>
      <c r="B446" s="267"/>
      <c r="C446" s="158" t="s">
        <v>300</v>
      </c>
      <c r="D446" s="154">
        <f>9+1.98+9+1.98+1.98</f>
        <v>23.94</v>
      </c>
      <c r="E446" s="154">
        <v>2.4</v>
      </c>
      <c r="F446" s="154">
        <f t="shared" ref="F446:F453" si="27">E446*D446</f>
        <v>57.456000000000003</v>
      </c>
      <c r="G446" s="154">
        <f>((1.5*1.2)*1)+(0.8*2.1)</f>
        <v>3.48</v>
      </c>
      <c r="H446" s="154">
        <v>1</v>
      </c>
      <c r="I446" s="154">
        <f t="shared" ref="I446:I453" si="28">(F446*H446)-G446</f>
        <v>53.976000000000006</v>
      </c>
      <c r="J446" s="152"/>
    </row>
    <row r="447" spans="1:10" s="131" customFormat="1" ht="15.6">
      <c r="A447" s="266" t="s">
        <v>234</v>
      </c>
      <c r="B447" s="267"/>
      <c r="C447" s="158"/>
      <c r="D447" s="154">
        <v>0</v>
      </c>
      <c r="E447" s="154">
        <v>2.4</v>
      </c>
      <c r="F447" s="154">
        <f t="shared" si="27"/>
        <v>0</v>
      </c>
      <c r="G447" s="154">
        <v>0</v>
      </c>
      <c r="H447" s="154">
        <v>1</v>
      </c>
      <c r="I447" s="154">
        <f t="shared" si="28"/>
        <v>0</v>
      </c>
      <c r="J447" s="152"/>
    </row>
    <row r="448" spans="1:10" s="131" customFormat="1" ht="15.6">
      <c r="A448" s="266" t="s">
        <v>238</v>
      </c>
      <c r="B448" s="267"/>
      <c r="C448" s="158"/>
      <c r="D448" s="154">
        <v>0</v>
      </c>
      <c r="E448" s="154">
        <v>2.4</v>
      </c>
      <c r="F448" s="154">
        <f t="shared" si="27"/>
        <v>0</v>
      </c>
      <c r="G448" s="154">
        <v>0</v>
      </c>
      <c r="H448" s="154">
        <v>1</v>
      </c>
      <c r="I448" s="154">
        <f t="shared" si="28"/>
        <v>0</v>
      </c>
      <c r="J448" s="152"/>
    </row>
    <row r="449" spans="1:10" s="131" customFormat="1" ht="15.6">
      <c r="A449" s="266" t="s">
        <v>269</v>
      </c>
      <c r="B449" s="267"/>
      <c r="C449" s="158" t="s">
        <v>301</v>
      </c>
      <c r="D449" s="154">
        <f>2.89+2.87+2.89+2.87</f>
        <v>11.52</v>
      </c>
      <c r="E449" s="154">
        <v>2.4</v>
      </c>
      <c r="F449" s="154">
        <f t="shared" si="27"/>
        <v>27.648</v>
      </c>
      <c r="G449" s="154">
        <f>((1.5*1.2)*1)+(0.8*2.1)</f>
        <v>3.48</v>
      </c>
      <c r="H449" s="154">
        <v>1</v>
      </c>
      <c r="I449" s="154">
        <f t="shared" si="28"/>
        <v>24.167999999999999</v>
      </c>
      <c r="J449" s="152"/>
    </row>
    <row r="450" spans="1:10" s="131" customFormat="1" ht="15.6">
      <c r="A450" s="266" t="s">
        <v>270</v>
      </c>
      <c r="B450" s="267"/>
      <c r="C450" s="158" t="s">
        <v>302</v>
      </c>
      <c r="D450" s="154">
        <f>2.81+2.81+2.81+2.81</f>
        <v>11.24</v>
      </c>
      <c r="E450" s="154">
        <v>2.4</v>
      </c>
      <c r="F450" s="154">
        <f t="shared" si="27"/>
        <v>26.975999999999999</v>
      </c>
      <c r="G450" s="154">
        <f t="shared" ref="G450:G453" si="29">((1.5*1.2)*1)+(0.8*2.1)</f>
        <v>3.48</v>
      </c>
      <c r="H450" s="154">
        <v>1</v>
      </c>
      <c r="I450" s="154">
        <f t="shared" si="28"/>
        <v>23.495999999999999</v>
      </c>
      <c r="J450" s="152"/>
    </row>
    <row r="451" spans="1:10" s="131" customFormat="1" ht="15.6">
      <c r="A451" s="266" t="s">
        <v>271</v>
      </c>
      <c r="B451" s="267"/>
      <c r="C451" s="158" t="s">
        <v>303</v>
      </c>
      <c r="D451" s="154">
        <f>2.89+2.94+2.89+2.94</f>
        <v>11.66</v>
      </c>
      <c r="E451" s="154">
        <v>2.4</v>
      </c>
      <c r="F451" s="154">
        <f t="shared" si="27"/>
        <v>27.983999999999998</v>
      </c>
      <c r="G451" s="154">
        <f t="shared" si="29"/>
        <v>3.48</v>
      </c>
      <c r="H451" s="154">
        <v>1</v>
      </c>
      <c r="I451" s="154">
        <f t="shared" si="28"/>
        <v>24.503999999999998</v>
      </c>
      <c r="J451" s="152"/>
    </row>
    <row r="452" spans="1:10" s="131" customFormat="1" ht="15.6">
      <c r="A452" s="266" t="s">
        <v>272</v>
      </c>
      <c r="B452" s="267"/>
      <c r="C452" s="158" t="s">
        <v>304</v>
      </c>
      <c r="D452" s="154">
        <f>2.89+2.89+2.89+2.89</f>
        <v>11.56</v>
      </c>
      <c r="E452" s="154">
        <v>2.4</v>
      </c>
      <c r="F452" s="154">
        <f t="shared" si="27"/>
        <v>27.744</v>
      </c>
      <c r="G452" s="154">
        <f t="shared" si="29"/>
        <v>3.48</v>
      </c>
      <c r="H452" s="154">
        <v>1</v>
      </c>
      <c r="I452" s="154">
        <f t="shared" si="28"/>
        <v>24.263999999999999</v>
      </c>
      <c r="J452" s="152"/>
    </row>
    <row r="453" spans="1:10" s="131" customFormat="1" ht="15.6">
      <c r="A453" s="266" t="s">
        <v>299</v>
      </c>
      <c r="B453" s="267"/>
      <c r="C453" s="158" t="s">
        <v>305</v>
      </c>
      <c r="D453" s="154">
        <f>2.81+2.94+2.81+2.94</f>
        <v>11.5</v>
      </c>
      <c r="E453" s="154">
        <v>2.4</v>
      </c>
      <c r="F453" s="154">
        <f t="shared" si="27"/>
        <v>27.599999999999998</v>
      </c>
      <c r="G453" s="154">
        <f t="shared" si="29"/>
        <v>3.48</v>
      </c>
      <c r="H453" s="154">
        <v>1</v>
      </c>
      <c r="I453" s="154">
        <f t="shared" si="28"/>
        <v>24.119999999999997</v>
      </c>
      <c r="J453" s="152"/>
    </row>
    <row r="454" spans="1:10" s="131" customFormat="1" ht="15.6">
      <c r="A454" s="266"/>
      <c r="B454" s="267"/>
      <c r="C454" s="158"/>
      <c r="D454" s="154"/>
      <c r="E454" s="154"/>
      <c r="F454" s="154"/>
      <c r="G454" s="154"/>
      <c r="H454" s="154">
        <v>1</v>
      </c>
      <c r="I454" s="154">
        <f t="shared" ref="I454" si="30">(D454*H454)-G454</f>
        <v>0</v>
      </c>
      <c r="J454" s="152"/>
    </row>
    <row r="455" spans="1:10" s="131" customFormat="1" ht="15.6">
      <c r="A455" s="276" t="s">
        <v>2</v>
      </c>
      <c r="B455" s="277"/>
      <c r="C455" s="277"/>
      <c r="D455" s="277"/>
      <c r="E455" s="277"/>
      <c r="F455" s="277"/>
      <c r="G455" s="277"/>
      <c r="H455" s="278"/>
      <c r="I455" s="155">
        <f>SUM(I446:I454)</f>
        <v>174.52800000000002</v>
      </c>
      <c r="J455" s="156"/>
    </row>
    <row r="456" spans="1:10" s="131" customFormat="1" ht="15.6">
      <c r="A456" s="140" t="s">
        <v>129</v>
      </c>
      <c r="B456" s="141"/>
      <c r="C456" s="142"/>
      <c r="D456" s="270" t="s">
        <v>163</v>
      </c>
      <c r="E456" s="271"/>
      <c r="F456" s="271"/>
      <c r="G456" s="271"/>
      <c r="H456" s="271"/>
      <c r="I456" s="271"/>
      <c r="J456" s="272"/>
    </row>
    <row r="457" spans="1:10" s="131" customFormat="1" ht="15.6">
      <c r="A457" s="140" t="s">
        <v>131</v>
      </c>
      <c r="B457" s="144"/>
      <c r="C457" s="145"/>
      <c r="D457" s="273"/>
      <c r="E457" s="274"/>
      <c r="F457" s="274"/>
      <c r="G457" s="274"/>
      <c r="H457" s="274"/>
      <c r="I457" s="274"/>
      <c r="J457" s="275"/>
    </row>
    <row r="458" spans="1:10" s="131" customFormat="1" ht="31.2">
      <c r="A458" s="146"/>
      <c r="B458" s="147"/>
      <c r="C458" s="148"/>
      <c r="D458" s="149" t="s">
        <v>147</v>
      </c>
      <c r="E458" s="150" t="s">
        <v>137</v>
      </c>
      <c r="F458" s="148" t="s">
        <v>148</v>
      </c>
      <c r="G458" s="157" t="s">
        <v>149</v>
      </c>
      <c r="H458" s="148" t="s">
        <v>150</v>
      </c>
      <c r="I458" s="151" t="s">
        <v>138</v>
      </c>
      <c r="J458" s="152"/>
    </row>
    <row r="459" spans="1:10" s="131" customFormat="1" ht="15.6">
      <c r="A459" s="266" t="s">
        <v>298</v>
      </c>
      <c r="B459" s="267"/>
      <c r="C459" s="158" t="s">
        <v>300</v>
      </c>
      <c r="D459" s="154">
        <f>9+1.98+9+1.98+1.98</f>
        <v>23.94</v>
      </c>
      <c r="E459" s="154">
        <v>2.4</v>
      </c>
      <c r="F459" s="154">
        <f t="shared" ref="F459:F466" si="31">E459*D459</f>
        <v>57.456000000000003</v>
      </c>
      <c r="G459" s="154">
        <f>((1.5*1.2)*1)+(0.8*2.1)</f>
        <v>3.48</v>
      </c>
      <c r="H459" s="154">
        <v>1</v>
      </c>
      <c r="I459" s="154">
        <f t="shared" ref="I459:I467" si="32">(F459*H459)-G459</f>
        <v>53.976000000000006</v>
      </c>
      <c r="J459" s="152"/>
    </row>
    <row r="460" spans="1:10" s="131" customFormat="1" ht="15.6">
      <c r="A460" s="266" t="s">
        <v>234</v>
      </c>
      <c r="B460" s="267"/>
      <c r="C460" s="158"/>
      <c r="D460" s="154">
        <v>0</v>
      </c>
      <c r="E460" s="154">
        <v>2.4</v>
      </c>
      <c r="F460" s="154">
        <f t="shared" si="31"/>
        <v>0</v>
      </c>
      <c r="G460" s="154">
        <v>0</v>
      </c>
      <c r="H460" s="154">
        <v>1</v>
      </c>
      <c r="I460" s="154">
        <f t="shared" si="32"/>
        <v>0</v>
      </c>
      <c r="J460" s="152"/>
    </row>
    <row r="461" spans="1:10" s="131" customFormat="1" ht="15.6">
      <c r="A461" s="266" t="s">
        <v>238</v>
      </c>
      <c r="B461" s="267"/>
      <c r="C461" s="158"/>
      <c r="D461" s="154">
        <v>0</v>
      </c>
      <c r="E461" s="154">
        <v>2.4</v>
      </c>
      <c r="F461" s="154">
        <f t="shared" si="31"/>
        <v>0</v>
      </c>
      <c r="G461" s="154">
        <v>0</v>
      </c>
      <c r="H461" s="154">
        <v>1</v>
      </c>
      <c r="I461" s="154">
        <f t="shared" si="32"/>
        <v>0</v>
      </c>
      <c r="J461" s="152"/>
    </row>
    <row r="462" spans="1:10" s="131" customFormat="1" ht="15.6">
      <c r="A462" s="266" t="s">
        <v>269</v>
      </c>
      <c r="B462" s="267"/>
      <c r="C462" s="158" t="s">
        <v>301</v>
      </c>
      <c r="D462" s="154">
        <f>2.89+2.87+2.89+2.87</f>
        <v>11.52</v>
      </c>
      <c r="E462" s="154">
        <v>2.4</v>
      </c>
      <c r="F462" s="154">
        <f t="shared" si="31"/>
        <v>27.648</v>
      </c>
      <c r="G462" s="154">
        <f>((1.5*1.2)*1)+(0.8*2.1)</f>
        <v>3.48</v>
      </c>
      <c r="H462" s="154">
        <v>1</v>
      </c>
      <c r="I462" s="154">
        <f t="shared" si="32"/>
        <v>24.167999999999999</v>
      </c>
      <c r="J462" s="152"/>
    </row>
    <row r="463" spans="1:10" s="131" customFormat="1" ht="15.6">
      <c r="A463" s="266" t="s">
        <v>270</v>
      </c>
      <c r="B463" s="267"/>
      <c r="C463" s="158" t="s">
        <v>302</v>
      </c>
      <c r="D463" s="154">
        <f>2.81+2.81+2.81+2.81</f>
        <v>11.24</v>
      </c>
      <c r="E463" s="154">
        <v>2.4</v>
      </c>
      <c r="F463" s="154">
        <f t="shared" si="31"/>
        <v>26.975999999999999</v>
      </c>
      <c r="G463" s="154">
        <f t="shared" ref="G463:G466" si="33">((1.5*1.2)*1)+(0.8*2.1)</f>
        <v>3.48</v>
      </c>
      <c r="H463" s="154">
        <v>1</v>
      </c>
      <c r="I463" s="154">
        <f t="shared" si="32"/>
        <v>23.495999999999999</v>
      </c>
      <c r="J463" s="152"/>
    </row>
    <row r="464" spans="1:10" s="131" customFormat="1" ht="15.6">
      <c r="A464" s="266" t="s">
        <v>271</v>
      </c>
      <c r="B464" s="267"/>
      <c r="C464" s="158" t="s">
        <v>303</v>
      </c>
      <c r="D464" s="154">
        <f>2.89+2.94+2.89+2.94</f>
        <v>11.66</v>
      </c>
      <c r="E464" s="154">
        <v>2.4</v>
      </c>
      <c r="F464" s="154">
        <f t="shared" si="31"/>
        <v>27.983999999999998</v>
      </c>
      <c r="G464" s="154">
        <f t="shared" si="33"/>
        <v>3.48</v>
      </c>
      <c r="H464" s="154">
        <v>1</v>
      </c>
      <c r="I464" s="154">
        <f t="shared" si="32"/>
        <v>24.503999999999998</v>
      </c>
      <c r="J464" s="152"/>
    </row>
    <row r="465" spans="1:10" s="131" customFormat="1" ht="15.6">
      <c r="A465" s="266" t="s">
        <v>272</v>
      </c>
      <c r="B465" s="267"/>
      <c r="C465" s="158" t="s">
        <v>304</v>
      </c>
      <c r="D465" s="154">
        <f>2.89+2.89+2.89+2.89</f>
        <v>11.56</v>
      </c>
      <c r="E465" s="154">
        <v>2.4</v>
      </c>
      <c r="F465" s="154">
        <f t="shared" si="31"/>
        <v>27.744</v>
      </c>
      <c r="G465" s="154">
        <f t="shared" si="33"/>
        <v>3.48</v>
      </c>
      <c r="H465" s="154">
        <v>1</v>
      </c>
      <c r="I465" s="154">
        <f t="shared" si="32"/>
        <v>24.263999999999999</v>
      </c>
      <c r="J465" s="152"/>
    </row>
    <row r="466" spans="1:10" s="131" customFormat="1" ht="15.6">
      <c r="A466" s="266" t="s">
        <v>299</v>
      </c>
      <c r="B466" s="267"/>
      <c r="C466" s="158" t="s">
        <v>305</v>
      </c>
      <c r="D466" s="154">
        <f>2.81+2.94+2.81+2.94</f>
        <v>11.5</v>
      </c>
      <c r="E466" s="154">
        <v>2.4</v>
      </c>
      <c r="F466" s="154">
        <f t="shared" si="31"/>
        <v>27.599999999999998</v>
      </c>
      <c r="G466" s="154">
        <f t="shared" si="33"/>
        <v>3.48</v>
      </c>
      <c r="H466" s="154">
        <v>1</v>
      </c>
      <c r="I466" s="154">
        <f t="shared" si="32"/>
        <v>24.119999999999997</v>
      </c>
      <c r="J466" s="152"/>
    </row>
    <row r="467" spans="1:10" s="131" customFormat="1" ht="15.6">
      <c r="A467" s="266" t="s">
        <v>308</v>
      </c>
      <c r="B467" s="267"/>
      <c r="C467" s="158" t="s">
        <v>309</v>
      </c>
      <c r="D467" s="154">
        <f>8.28+9.3+8.28+9.3</f>
        <v>35.159999999999997</v>
      </c>
      <c r="E467" s="154">
        <v>3</v>
      </c>
      <c r="F467" s="154">
        <f t="shared" ref="F467" si="34">E467*D467</f>
        <v>105.47999999999999</v>
      </c>
      <c r="G467" s="154">
        <f>((1.5*1.2)*5)+(0.8*2.1*2)</f>
        <v>12.36</v>
      </c>
      <c r="H467" s="154">
        <v>1</v>
      </c>
      <c r="I467" s="154">
        <f t="shared" si="32"/>
        <v>93.11999999999999</v>
      </c>
      <c r="J467" s="152"/>
    </row>
    <row r="468" spans="1:10" s="131" customFormat="1" ht="15.6">
      <c r="A468" s="276" t="s">
        <v>2</v>
      </c>
      <c r="B468" s="277"/>
      <c r="C468" s="277"/>
      <c r="D468" s="277"/>
      <c r="E468" s="277"/>
      <c r="F468" s="277"/>
      <c r="G468" s="277"/>
      <c r="H468" s="278"/>
      <c r="I468" s="155">
        <f>SUM(I459:I467)</f>
        <v>267.64800000000002</v>
      </c>
      <c r="J468" s="156"/>
    </row>
    <row r="469" spans="1:10" s="131" customFormat="1" ht="15.6">
      <c r="A469" s="140" t="s">
        <v>129</v>
      </c>
      <c r="B469" s="141"/>
      <c r="C469" s="142"/>
      <c r="D469" s="270" t="s">
        <v>185</v>
      </c>
      <c r="E469" s="271"/>
      <c r="F469" s="271"/>
      <c r="G469" s="271"/>
      <c r="H469" s="271"/>
      <c r="I469" s="271"/>
      <c r="J469" s="272"/>
    </row>
    <row r="470" spans="1:10" s="131" customFormat="1" ht="15.6">
      <c r="A470" s="140" t="s">
        <v>131</v>
      </c>
      <c r="B470" s="144"/>
      <c r="C470" s="145"/>
      <c r="D470" s="273"/>
      <c r="E470" s="274"/>
      <c r="F470" s="274"/>
      <c r="G470" s="274"/>
      <c r="H470" s="274"/>
      <c r="I470" s="274"/>
      <c r="J470" s="275"/>
    </row>
    <row r="471" spans="1:10" s="131" customFormat="1" ht="31.2">
      <c r="A471" s="146"/>
      <c r="B471" s="147"/>
      <c r="C471" s="148"/>
      <c r="D471" s="149" t="s">
        <v>136</v>
      </c>
      <c r="E471" s="150" t="s">
        <v>137</v>
      </c>
      <c r="F471" s="150" t="s">
        <v>146</v>
      </c>
      <c r="G471" s="157" t="s">
        <v>187</v>
      </c>
      <c r="H471" s="148"/>
      <c r="I471" s="151" t="s">
        <v>138</v>
      </c>
      <c r="J471" s="152"/>
    </row>
    <row r="472" spans="1:10" s="131" customFormat="1" ht="15.6">
      <c r="A472" s="288" t="s">
        <v>139</v>
      </c>
      <c r="B472" s="289"/>
      <c r="C472" s="153" t="s">
        <v>140</v>
      </c>
      <c r="D472" s="154">
        <v>0.8</v>
      </c>
      <c r="E472" s="154">
        <v>2.1</v>
      </c>
      <c r="F472" s="154">
        <v>9</v>
      </c>
      <c r="G472" s="154">
        <v>2</v>
      </c>
      <c r="H472" s="154"/>
      <c r="I472" s="154">
        <f>D472*E472*F472*G472</f>
        <v>30.240000000000002</v>
      </c>
      <c r="J472" s="152"/>
    </row>
    <row r="473" spans="1:10" s="131" customFormat="1" ht="15.6">
      <c r="A473" s="276" t="s">
        <v>2</v>
      </c>
      <c r="B473" s="277"/>
      <c r="C473" s="277"/>
      <c r="D473" s="277"/>
      <c r="E473" s="277"/>
      <c r="F473" s="277"/>
      <c r="G473" s="277"/>
      <c r="H473" s="278"/>
      <c r="I473" s="155">
        <f>SUM(I472:I472)</f>
        <v>30.240000000000002</v>
      </c>
      <c r="J473" s="156"/>
    </row>
    <row r="474" spans="1:10" s="131" customFormat="1" ht="15.6">
      <c r="A474" s="160"/>
      <c r="B474" s="125"/>
      <c r="C474" s="125"/>
      <c r="D474" s="125"/>
      <c r="E474" s="125"/>
      <c r="F474" s="125"/>
      <c r="G474" s="125"/>
      <c r="H474" s="125"/>
      <c r="I474" s="125"/>
      <c r="J474" s="124"/>
    </row>
    <row r="475" spans="1:10" s="131" customFormat="1" ht="17.399999999999999">
      <c r="A475" s="135">
        <v>5</v>
      </c>
      <c r="B475" s="268" t="s">
        <v>113</v>
      </c>
      <c r="C475" s="268"/>
      <c r="D475" s="268"/>
      <c r="E475" s="268"/>
      <c r="F475" s="268"/>
      <c r="G475" s="268"/>
      <c r="H475" s="268"/>
      <c r="I475" s="268"/>
      <c r="J475" s="269"/>
    </row>
    <row r="476" spans="1:10" s="131" customFormat="1" ht="15.6">
      <c r="A476" s="133"/>
      <c r="J476" s="134"/>
    </row>
    <row r="477" spans="1:10" s="131" customFormat="1" ht="15.6">
      <c r="A477" s="140" t="s">
        <v>129</v>
      </c>
      <c r="B477" s="141"/>
      <c r="C477" s="142"/>
      <c r="D477" s="270" t="s">
        <v>222</v>
      </c>
      <c r="E477" s="271"/>
      <c r="F477" s="271"/>
      <c r="G477" s="271"/>
      <c r="H477" s="271"/>
      <c r="I477" s="271"/>
      <c r="J477" s="272"/>
    </row>
    <row r="478" spans="1:10" s="131" customFormat="1" ht="15.6">
      <c r="A478" s="140" t="s">
        <v>131</v>
      </c>
      <c r="B478" s="144"/>
      <c r="C478" s="145"/>
      <c r="D478" s="273"/>
      <c r="E478" s="274"/>
      <c r="F478" s="274"/>
      <c r="G478" s="274"/>
      <c r="H478" s="274"/>
      <c r="I478" s="274"/>
      <c r="J478" s="275"/>
    </row>
    <row r="479" spans="1:10" s="131" customFormat="1" ht="15.6">
      <c r="A479" s="146"/>
      <c r="B479" s="147"/>
      <c r="C479" s="148"/>
      <c r="D479" s="149" t="s">
        <v>155</v>
      </c>
      <c r="E479" s="150"/>
      <c r="F479" s="150"/>
      <c r="G479" s="148"/>
      <c r="H479" s="148"/>
      <c r="I479" s="151" t="s">
        <v>155</v>
      </c>
      <c r="J479" s="152"/>
    </row>
    <row r="480" spans="1:10" s="131" customFormat="1" ht="15.6">
      <c r="A480" s="266" t="s">
        <v>156</v>
      </c>
      <c r="B480" s="267"/>
      <c r="C480" s="153"/>
      <c r="D480" s="154">
        <v>1</v>
      </c>
      <c r="E480" s="154"/>
      <c r="F480" s="154">
        <v>1</v>
      </c>
      <c r="G480" s="154"/>
      <c r="H480" s="154"/>
      <c r="I480" s="154">
        <f>D480*F480</f>
        <v>1</v>
      </c>
      <c r="J480" s="152"/>
    </row>
    <row r="481" spans="1:10" s="131" customFormat="1" ht="15.6">
      <c r="A481" s="276" t="s">
        <v>2</v>
      </c>
      <c r="B481" s="277"/>
      <c r="C481" s="277"/>
      <c r="D481" s="277"/>
      <c r="E481" s="277"/>
      <c r="F481" s="277"/>
      <c r="G481" s="277"/>
      <c r="H481" s="278"/>
      <c r="I481" s="155">
        <f>SUM(I480)</f>
        <v>1</v>
      </c>
      <c r="J481" s="156"/>
    </row>
    <row r="482" spans="1:10" s="131" customFormat="1" ht="15.6">
      <c r="A482" s="140" t="s">
        <v>129</v>
      </c>
      <c r="B482" s="141"/>
      <c r="C482" s="142"/>
      <c r="D482" s="279" t="s">
        <v>253</v>
      </c>
      <c r="E482" s="280"/>
      <c r="F482" s="280"/>
      <c r="G482" s="280"/>
      <c r="H482" s="280"/>
      <c r="I482" s="280"/>
      <c r="J482" s="281"/>
    </row>
    <row r="483" spans="1:10" s="131" customFormat="1" ht="15.6">
      <c r="A483" s="140" t="s">
        <v>131</v>
      </c>
      <c r="B483" s="144"/>
      <c r="C483" s="145"/>
      <c r="D483" s="282"/>
      <c r="E483" s="283"/>
      <c r="F483" s="283"/>
      <c r="G483" s="283"/>
      <c r="H483" s="283"/>
      <c r="I483" s="283"/>
      <c r="J483" s="284"/>
    </row>
    <row r="484" spans="1:10" s="131" customFormat="1" ht="15.6">
      <c r="A484" s="146"/>
      <c r="B484" s="147"/>
      <c r="C484" s="148"/>
      <c r="D484" s="149" t="s">
        <v>155</v>
      </c>
      <c r="E484" s="150"/>
      <c r="F484" s="150"/>
      <c r="G484" s="148"/>
      <c r="H484" s="148"/>
      <c r="I484" s="151" t="s">
        <v>155</v>
      </c>
      <c r="J484" s="152"/>
    </row>
    <row r="485" spans="1:10" s="131" customFormat="1" ht="15.6">
      <c r="A485" s="266" t="s">
        <v>156</v>
      </c>
      <c r="B485" s="267"/>
      <c r="C485" s="153"/>
      <c r="D485" s="154">
        <v>3</v>
      </c>
      <c r="E485" s="154"/>
      <c r="F485" s="154">
        <v>1</v>
      </c>
      <c r="G485" s="154"/>
      <c r="H485" s="154"/>
      <c r="I485" s="154">
        <f>D485*F485</f>
        <v>3</v>
      </c>
      <c r="J485" s="152"/>
    </row>
    <row r="486" spans="1:10" s="131" customFormat="1" ht="15.6">
      <c r="A486" s="276" t="s">
        <v>2</v>
      </c>
      <c r="B486" s="277"/>
      <c r="C486" s="277"/>
      <c r="D486" s="277"/>
      <c r="E486" s="277"/>
      <c r="F486" s="277"/>
      <c r="G486" s="277"/>
      <c r="H486" s="278"/>
      <c r="I486" s="155">
        <f>SUM(I485)</f>
        <v>3</v>
      </c>
      <c r="J486" s="156"/>
    </row>
    <row r="487" spans="1:10" s="131" customFormat="1" ht="15.6">
      <c r="A487" s="140" t="s">
        <v>129</v>
      </c>
      <c r="B487" s="141"/>
      <c r="C487" s="142"/>
      <c r="D487" s="270" t="s">
        <v>255</v>
      </c>
      <c r="E487" s="271"/>
      <c r="F487" s="271"/>
      <c r="G487" s="271"/>
      <c r="H487" s="271"/>
      <c r="I487" s="271"/>
      <c r="J487" s="272"/>
    </row>
    <row r="488" spans="1:10" s="131" customFormat="1" ht="15.6">
      <c r="A488" s="140" t="s">
        <v>131</v>
      </c>
      <c r="B488" s="144"/>
      <c r="C488" s="145"/>
      <c r="D488" s="273"/>
      <c r="E488" s="274"/>
      <c r="F488" s="274"/>
      <c r="G488" s="274"/>
      <c r="H488" s="274"/>
      <c r="I488" s="274"/>
      <c r="J488" s="275"/>
    </row>
    <row r="489" spans="1:10" s="131" customFormat="1" ht="15.6">
      <c r="A489" s="146"/>
      <c r="B489" s="147"/>
      <c r="C489" s="148"/>
      <c r="D489" s="149" t="s">
        <v>155</v>
      </c>
      <c r="E489" s="150"/>
      <c r="F489" s="150"/>
      <c r="G489" s="148"/>
      <c r="H489" s="148"/>
      <c r="I489" s="151" t="s">
        <v>155</v>
      </c>
      <c r="J489" s="152"/>
    </row>
    <row r="490" spans="1:10" s="131" customFormat="1" ht="15.6">
      <c r="A490" s="266" t="s">
        <v>156</v>
      </c>
      <c r="B490" s="267"/>
      <c r="C490" s="153"/>
      <c r="D490" s="154">
        <v>3</v>
      </c>
      <c r="E490" s="154"/>
      <c r="F490" s="154">
        <v>1</v>
      </c>
      <c r="G490" s="154"/>
      <c r="H490" s="154"/>
      <c r="I490" s="154">
        <f>D490*F490</f>
        <v>3</v>
      </c>
      <c r="J490" s="152"/>
    </row>
    <row r="491" spans="1:10" s="131" customFormat="1" ht="15.6">
      <c r="A491" s="276" t="s">
        <v>2</v>
      </c>
      <c r="B491" s="277"/>
      <c r="C491" s="277"/>
      <c r="D491" s="277"/>
      <c r="E491" s="277"/>
      <c r="F491" s="277"/>
      <c r="G491" s="277"/>
      <c r="H491" s="278"/>
      <c r="I491" s="155">
        <f>SUM(I490)</f>
        <v>3</v>
      </c>
      <c r="J491" s="156"/>
    </row>
    <row r="492" spans="1:10" s="131" customFormat="1" ht="15.6">
      <c r="A492" s="140" t="s">
        <v>129</v>
      </c>
      <c r="B492" s="141"/>
      <c r="C492" s="142"/>
      <c r="D492" s="279" t="s">
        <v>224</v>
      </c>
      <c r="E492" s="280"/>
      <c r="F492" s="280"/>
      <c r="G492" s="280"/>
      <c r="H492" s="280"/>
      <c r="I492" s="280"/>
      <c r="J492" s="281"/>
    </row>
    <row r="493" spans="1:10" s="131" customFormat="1" ht="15.6">
      <c r="A493" s="140" t="s">
        <v>131</v>
      </c>
      <c r="B493" s="144"/>
      <c r="C493" s="145"/>
      <c r="D493" s="282"/>
      <c r="E493" s="283"/>
      <c r="F493" s="283"/>
      <c r="G493" s="283"/>
      <c r="H493" s="283"/>
      <c r="I493" s="283"/>
      <c r="J493" s="284"/>
    </row>
    <row r="494" spans="1:10" s="131" customFormat="1" ht="15.6">
      <c r="A494" s="146"/>
      <c r="B494" s="147"/>
      <c r="C494" s="148"/>
      <c r="D494" s="149" t="s">
        <v>155</v>
      </c>
      <c r="E494" s="150"/>
      <c r="F494" s="150"/>
      <c r="G494" s="148"/>
      <c r="H494" s="148"/>
      <c r="I494" s="151" t="s">
        <v>155</v>
      </c>
      <c r="J494" s="152"/>
    </row>
    <row r="495" spans="1:10" s="131" customFormat="1" ht="15.6">
      <c r="A495" s="266" t="s">
        <v>156</v>
      </c>
      <c r="B495" s="267"/>
      <c r="C495" s="153"/>
      <c r="D495" s="154">
        <v>1</v>
      </c>
      <c r="E495" s="154"/>
      <c r="F495" s="154">
        <v>1</v>
      </c>
      <c r="G495" s="154"/>
      <c r="H495" s="154"/>
      <c r="I495" s="154">
        <f>D495*F495</f>
        <v>1</v>
      </c>
      <c r="J495" s="152"/>
    </row>
    <row r="496" spans="1:10" s="131" customFormat="1" ht="15.6">
      <c r="A496" s="276" t="s">
        <v>2</v>
      </c>
      <c r="B496" s="277"/>
      <c r="C496" s="277"/>
      <c r="D496" s="277"/>
      <c r="E496" s="277"/>
      <c r="F496" s="277"/>
      <c r="G496" s="277"/>
      <c r="H496" s="278"/>
      <c r="I496" s="155">
        <f>SUM(I495)</f>
        <v>1</v>
      </c>
      <c r="J496" s="156"/>
    </row>
    <row r="497" spans="1:10" s="131" customFormat="1" ht="15.6">
      <c r="A497" s="140" t="s">
        <v>129</v>
      </c>
      <c r="B497" s="141"/>
      <c r="C497" s="142"/>
      <c r="D497" s="279" t="s">
        <v>257</v>
      </c>
      <c r="E497" s="280"/>
      <c r="F497" s="280"/>
      <c r="G497" s="280"/>
      <c r="H497" s="280"/>
      <c r="I497" s="280"/>
      <c r="J497" s="281"/>
    </row>
    <row r="498" spans="1:10" s="131" customFormat="1" ht="15.6">
      <c r="A498" s="140" t="s">
        <v>131</v>
      </c>
      <c r="B498" s="144"/>
      <c r="C498" s="145"/>
      <c r="D498" s="282"/>
      <c r="E498" s="283"/>
      <c r="F498" s="283"/>
      <c r="G498" s="283"/>
      <c r="H498" s="283"/>
      <c r="I498" s="283"/>
      <c r="J498" s="284"/>
    </row>
    <row r="499" spans="1:10" s="131" customFormat="1" ht="15.6">
      <c r="A499" s="146"/>
      <c r="B499" s="147"/>
      <c r="C499" s="148"/>
      <c r="D499" s="149" t="s">
        <v>155</v>
      </c>
      <c r="E499" s="150"/>
      <c r="F499" s="150"/>
      <c r="G499" s="148"/>
      <c r="H499" s="148"/>
      <c r="I499" s="151" t="s">
        <v>155</v>
      </c>
      <c r="J499" s="152"/>
    </row>
    <row r="500" spans="1:10" s="131" customFormat="1" ht="15.6">
      <c r="A500" s="266" t="s">
        <v>156</v>
      </c>
      <c r="B500" s="267"/>
      <c r="C500" s="153"/>
      <c r="D500" s="154">
        <v>2</v>
      </c>
      <c r="E500" s="154"/>
      <c r="F500" s="154">
        <v>1</v>
      </c>
      <c r="G500" s="154"/>
      <c r="H500" s="154"/>
      <c r="I500" s="154">
        <f>D500*F500</f>
        <v>2</v>
      </c>
      <c r="J500" s="152"/>
    </row>
    <row r="501" spans="1:10" s="131" customFormat="1" ht="15.6">
      <c r="A501" s="276" t="s">
        <v>2</v>
      </c>
      <c r="B501" s="277"/>
      <c r="C501" s="277"/>
      <c r="D501" s="277"/>
      <c r="E501" s="277"/>
      <c r="F501" s="277"/>
      <c r="G501" s="277"/>
      <c r="H501" s="278"/>
      <c r="I501" s="155">
        <f>SUM(I500)</f>
        <v>2</v>
      </c>
      <c r="J501" s="156"/>
    </row>
    <row r="502" spans="1:10" s="131" customFormat="1" ht="15.6">
      <c r="A502" s="140" t="s">
        <v>129</v>
      </c>
      <c r="B502" s="141"/>
      <c r="C502" s="142"/>
      <c r="D502" s="279" t="s">
        <v>172</v>
      </c>
      <c r="E502" s="280"/>
      <c r="F502" s="280"/>
      <c r="G502" s="280"/>
      <c r="H502" s="280"/>
      <c r="I502" s="280"/>
      <c r="J502" s="281"/>
    </row>
    <row r="503" spans="1:10" s="131" customFormat="1" ht="15.6">
      <c r="A503" s="140" t="s">
        <v>131</v>
      </c>
      <c r="B503" s="144"/>
      <c r="C503" s="145"/>
      <c r="D503" s="282"/>
      <c r="E503" s="283"/>
      <c r="F503" s="283"/>
      <c r="G503" s="283"/>
      <c r="H503" s="283"/>
      <c r="I503" s="283"/>
      <c r="J503" s="284"/>
    </row>
    <row r="504" spans="1:10" s="131" customFormat="1" ht="15.6">
      <c r="A504" s="146"/>
      <c r="B504" s="147"/>
      <c r="C504" s="148"/>
      <c r="D504" s="149" t="s">
        <v>155</v>
      </c>
      <c r="E504" s="150"/>
      <c r="F504" s="150"/>
      <c r="G504" s="148"/>
      <c r="H504" s="148"/>
      <c r="I504" s="151" t="s">
        <v>155</v>
      </c>
      <c r="J504" s="152"/>
    </row>
    <row r="505" spans="1:10" s="131" customFormat="1" ht="15.6">
      <c r="A505" s="266" t="s">
        <v>156</v>
      </c>
      <c r="B505" s="267"/>
      <c r="C505" s="153"/>
      <c r="D505" s="154">
        <v>2</v>
      </c>
      <c r="E505" s="154"/>
      <c r="F505" s="154"/>
      <c r="G505" s="154"/>
      <c r="H505" s="154"/>
      <c r="I505" s="154">
        <f>D505</f>
        <v>2</v>
      </c>
      <c r="J505" s="152"/>
    </row>
    <row r="506" spans="1:10" s="131" customFormat="1" ht="15.6">
      <c r="A506" s="276" t="s">
        <v>2</v>
      </c>
      <c r="B506" s="277"/>
      <c r="C506" s="277"/>
      <c r="D506" s="277"/>
      <c r="E506" s="277"/>
      <c r="F506" s="277"/>
      <c r="G506" s="277"/>
      <c r="H506" s="278"/>
      <c r="I506" s="155">
        <f>SUM(I505)</f>
        <v>2</v>
      </c>
      <c r="J506" s="156"/>
    </row>
    <row r="507" spans="1:10" s="131" customFormat="1" ht="15.6">
      <c r="A507" s="140" t="s">
        <v>129</v>
      </c>
      <c r="B507" s="141"/>
      <c r="C507" s="142"/>
      <c r="D507" s="279" t="s">
        <v>259</v>
      </c>
      <c r="E507" s="280"/>
      <c r="F507" s="280"/>
      <c r="G507" s="280"/>
      <c r="H507" s="280"/>
      <c r="I507" s="280"/>
      <c r="J507" s="281"/>
    </row>
    <row r="508" spans="1:10" s="131" customFormat="1" ht="15.6">
      <c r="A508" s="140" t="s">
        <v>131</v>
      </c>
      <c r="B508" s="144"/>
      <c r="C508" s="145"/>
      <c r="D508" s="282"/>
      <c r="E508" s="283"/>
      <c r="F508" s="283"/>
      <c r="G508" s="283"/>
      <c r="H508" s="283"/>
      <c r="I508" s="283"/>
      <c r="J508" s="284"/>
    </row>
    <row r="509" spans="1:10" s="131" customFormat="1" ht="15.6">
      <c r="A509" s="146"/>
      <c r="B509" s="147"/>
      <c r="C509" s="148"/>
      <c r="D509" s="149" t="s">
        <v>155</v>
      </c>
      <c r="E509" s="150"/>
      <c r="F509" s="150"/>
      <c r="G509" s="148"/>
      <c r="H509" s="148"/>
      <c r="I509" s="151" t="s">
        <v>155</v>
      </c>
      <c r="J509" s="152"/>
    </row>
    <row r="510" spans="1:10" s="131" customFormat="1" ht="15.6">
      <c r="A510" s="266" t="s">
        <v>156</v>
      </c>
      <c r="B510" s="267"/>
      <c r="C510" s="153"/>
      <c r="D510" s="154">
        <v>2</v>
      </c>
      <c r="E510" s="154"/>
      <c r="F510" s="154"/>
      <c r="G510" s="154"/>
      <c r="H510" s="154"/>
      <c r="I510" s="154">
        <f>D510</f>
        <v>2</v>
      </c>
      <c r="J510" s="152"/>
    </row>
    <row r="511" spans="1:10" s="131" customFormat="1" ht="15.6">
      <c r="A511" s="276" t="s">
        <v>2</v>
      </c>
      <c r="B511" s="277"/>
      <c r="C511" s="277"/>
      <c r="D511" s="277"/>
      <c r="E511" s="277"/>
      <c r="F511" s="277"/>
      <c r="G511" s="277"/>
      <c r="H511" s="278"/>
      <c r="I511" s="155">
        <f>SUM(I510)</f>
        <v>2</v>
      </c>
      <c r="J511" s="156"/>
    </row>
    <row r="512" spans="1:10" s="131" customFormat="1" ht="15.6">
      <c r="A512" s="160"/>
      <c r="B512" s="125"/>
      <c r="C512" s="125"/>
      <c r="D512" s="125"/>
      <c r="E512" s="125"/>
      <c r="F512" s="125"/>
      <c r="G512" s="125"/>
      <c r="H512" s="125"/>
      <c r="I512" s="125"/>
      <c r="J512" s="124"/>
    </row>
    <row r="513" spans="1:10" s="131" customFormat="1" ht="17.399999999999999">
      <c r="A513" s="135">
        <v>6</v>
      </c>
      <c r="B513" s="268" t="s">
        <v>171</v>
      </c>
      <c r="C513" s="268"/>
      <c r="D513" s="268"/>
      <c r="E513" s="268"/>
      <c r="F513" s="268"/>
      <c r="G513" s="268"/>
      <c r="H513" s="268"/>
      <c r="I513" s="268"/>
      <c r="J513" s="269"/>
    </row>
    <row r="514" spans="1:10" s="131" customFormat="1" ht="15.6">
      <c r="A514" s="133"/>
      <c r="J514" s="134"/>
    </row>
    <row r="515" spans="1:10" s="131" customFormat="1" ht="15.6">
      <c r="A515" s="140" t="s">
        <v>129</v>
      </c>
      <c r="B515" s="141"/>
      <c r="C515" s="142"/>
      <c r="D515" s="270" t="s">
        <v>47</v>
      </c>
      <c r="E515" s="271"/>
      <c r="F515" s="271"/>
      <c r="G515" s="271"/>
      <c r="H515" s="271"/>
      <c r="I515" s="271"/>
      <c r="J515" s="272"/>
    </row>
    <row r="516" spans="1:10" s="131" customFormat="1" ht="15.6" customHeight="1">
      <c r="A516" s="140" t="s">
        <v>131</v>
      </c>
      <c r="B516" s="144"/>
      <c r="C516" s="145"/>
      <c r="D516" s="273"/>
      <c r="E516" s="274"/>
      <c r="F516" s="274"/>
      <c r="G516" s="274"/>
      <c r="H516" s="274"/>
      <c r="I516" s="274"/>
      <c r="J516" s="275"/>
    </row>
    <row r="517" spans="1:10" s="131" customFormat="1" ht="15.6">
      <c r="A517" s="146"/>
      <c r="B517" s="147"/>
      <c r="C517" s="148"/>
      <c r="D517" s="149" t="s">
        <v>157</v>
      </c>
      <c r="E517" s="149"/>
      <c r="F517" s="149" t="s">
        <v>132</v>
      </c>
      <c r="G517" s="149"/>
      <c r="H517" s="149"/>
      <c r="I517" s="149" t="s">
        <v>158</v>
      </c>
      <c r="J517" s="152"/>
    </row>
    <row r="518" spans="1:10" s="131" customFormat="1" ht="15.6">
      <c r="A518" s="266" t="s">
        <v>156</v>
      </c>
      <c r="B518" s="267"/>
      <c r="C518" s="153"/>
      <c r="D518" s="154">
        <v>19</v>
      </c>
      <c r="E518" s="154"/>
      <c r="F518" s="154">
        <v>1</v>
      </c>
      <c r="G518" s="154"/>
      <c r="H518" s="154"/>
      <c r="I518" s="154">
        <f>D518*F518</f>
        <v>19</v>
      </c>
      <c r="J518" s="152"/>
    </row>
    <row r="519" spans="1:10" s="131" customFormat="1" ht="15.6">
      <c r="A519" s="276" t="s">
        <v>2</v>
      </c>
      <c r="B519" s="277"/>
      <c r="C519" s="277"/>
      <c r="D519" s="277"/>
      <c r="E519" s="277"/>
      <c r="F519" s="277"/>
      <c r="G519" s="277"/>
      <c r="H519" s="278"/>
      <c r="I519" s="155">
        <f>SUM(I518:I518)</f>
        <v>19</v>
      </c>
      <c r="J519" s="156"/>
    </row>
    <row r="520" spans="1:10" s="131" customFormat="1" ht="15.6">
      <c r="A520" s="140" t="s">
        <v>129</v>
      </c>
      <c r="B520" s="141"/>
      <c r="C520" s="142"/>
      <c r="D520" s="270" t="s">
        <v>180</v>
      </c>
      <c r="E520" s="271"/>
      <c r="F520" s="271"/>
      <c r="G520" s="271"/>
      <c r="H520" s="271"/>
      <c r="I520" s="271"/>
      <c r="J520" s="272"/>
    </row>
    <row r="521" spans="1:10" s="131" customFormat="1" ht="15.6">
      <c r="A521" s="140" t="s">
        <v>131</v>
      </c>
      <c r="B521" s="144"/>
      <c r="C521" s="145"/>
      <c r="D521" s="273"/>
      <c r="E521" s="274"/>
      <c r="F521" s="274"/>
      <c r="G521" s="274"/>
      <c r="H521" s="274"/>
      <c r="I521" s="274"/>
      <c r="J521" s="275"/>
    </row>
    <row r="522" spans="1:10" s="131" customFormat="1" ht="15.6">
      <c r="A522" s="146"/>
      <c r="B522" s="147"/>
      <c r="C522" s="148"/>
      <c r="D522" s="149" t="s">
        <v>157</v>
      </c>
      <c r="E522" s="149"/>
      <c r="F522" s="149" t="s">
        <v>132</v>
      </c>
      <c r="G522" s="149"/>
      <c r="H522" s="149"/>
      <c r="I522" s="149" t="s">
        <v>158</v>
      </c>
      <c r="J522" s="152"/>
    </row>
    <row r="523" spans="1:10" s="131" customFormat="1" ht="15.6">
      <c r="A523" s="266" t="s">
        <v>156</v>
      </c>
      <c r="B523" s="267"/>
      <c r="C523" s="153"/>
      <c r="D523" s="154">
        <v>25</v>
      </c>
      <c r="E523" s="154"/>
      <c r="F523" s="154">
        <v>1</v>
      </c>
      <c r="G523" s="154"/>
      <c r="H523" s="154"/>
      <c r="I523" s="154">
        <f>D523*F523</f>
        <v>25</v>
      </c>
      <c r="J523" s="152"/>
    </row>
    <row r="524" spans="1:10" s="131" customFormat="1" ht="15.6">
      <c r="A524" s="276" t="s">
        <v>2</v>
      </c>
      <c r="B524" s="277"/>
      <c r="C524" s="277"/>
      <c r="D524" s="277"/>
      <c r="E524" s="277"/>
      <c r="F524" s="277"/>
      <c r="G524" s="277"/>
      <c r="H524" s="278"/>
      <c r="I524" s="155">
        <f>SUM(I523:I523)</f>
        <v>25</v>
      </c>
      <c r="J524" s="156"/>
    </row>
    <row r="525" spans="1:10" s="131" customFormat="1" ht="15.6">
      <c r="A525" s="140" t="s">
        <v>129</v>
      </c>
      <c r="B525" s="141"/>
      <c r="C525" s="142"/>
      <c r="D525" s="270" t="s">
        <v>49</v>
      </c>
      <c r="E525" s="271"/>
      <c r="F525" s="271"/>
      <c r="G525" s="271"/>
      <c r="H525" s="271"/>
      <c r="I525" s="271"/>
      <c r="J525" s="272"/>
    </row>
    <row r="526" spans="1:10" s="131" customFormat="1" ht="15.6">
      <c r="A526" s="140" t="s">
        <v>131</v>
      </c>
      <c r="B526" s="144"/>
      <c r="C526" s="145"/>
      <c r="D526" s="273"/>
      <c r="E526" s="274"/>
      <c r="F526" s="274"/>
      <c r="G526" s="274"/>
      <c r="H526" s="274"/>
      <c r="I526" s="274"/>
      <c r="J526" s="275"/>
    </row>
    <row r="527" spans="1:10" s="131" customFormat="1" ht="15.6">
      <c r="A527" s="146"/>
      <c r="B527" s="147"/>
      <c r="C527" s="148"/>
      <c r="D527" s="149" t="s">
        <v>157</v>
      </c>
      <c r="E527" s="149"/>
      <c r="F527" s="149" t="s">
        <v>132</v>
      </c>
      <c r="G527" s="149"/>
      <c r="H527" s="149"/>
      <c r="I527" s="149" t="s">
        <v>159</v>
      </c>
      <c r="J527" s="152"/>
    </row>
    <row r="528" spans="1:10" s="131" customFormat="1" ht="15.6">
      <c r="A528" s="266" t="s">
        <v>156</v>
      </c>
      <c r="B528" s="267"/>
      <c r="C528" s="153"/>
      <c r="D528" s="154">
        <v>4</v>
      </c>
      <c r="E528" s="154"/>
      <c r="F528" s="154">
        <v>1</v>
      </c>
      <c r="G528" s="154"/>
      <c r="H528" s="154"/>
      <c r="I528" s="154">
        <f>D528*F528</f>
        <v>4</v>
      </c>
      <c r="J528" s="152"/>
    </row>
    <row r="529" spans="1:10" s="131" customFormat="1" ht="15.6">
      <c r="A529" s="276" t="s">
        <v>2</v>
      </c>
      <c r="B529" s="277"/>
      <c r="C529" s="277"/>
      <c r="D529" s="277"/>
      <c r="E529" s="277"/>
      <c r="F529" s="277"/>
      <c r="G529" s="277"/>
      <c r="H529" s="278"/>
      <c r="I529" s="155">
        <f>SUM(I528:I528)</f>
        <v>4</v>
      </c>
      <c r="J529" s="156"/>
    </row>
    <row r="530" spans="1:10" s="131" customFormat="1" ht="15.6">
      <c r="A530" s="140" t="s">
        <v>129</v>
      </c>
      <c r="B530" s="141"/>
      <c r="C530" s="142"/>
      <c r="D530" s="270" t="s">
        <v>169</v>
      </c>
      <c r="E530" s="271"/>
      <c r="F530" s="271"/>
      <c r="G530" s="271"/>
      <c r="H530" s="271"/>
      <c r="I530" s="271"/>
      <c r="J530" s="272"/>
    </row>
    <row r="531" spans="1:10" s="131" customFormat="1" ht="15.6">
      <c r="A531" s="140" t="s">
        <v>131</v>
      </c>
      <c r="B531" s="144"/>
      <c r="C531" s="145"/>
      <c r="D531" s="273"/>
      <c r="E531" s="274"/>
      <c r="F531" s="274"/>
      <c r="G531" s="274"/>
      <c r="H531" s="274"/>
      <c r="I531" s="274"/>
      <c r="J531" s="275"/>
    </row>
    <row r="532" spans="1:10" s="131" customFormat="1" ht="15.6">
      <c r="A532" s="146"/>
      <c r="B532" s="147"/>
      <c r="C532" s="148"/>
      <c r="D532" s="149" t="s">
        <v>157</v>
      </c>
      <c r="E532" s="149"/>
      <c r="F532" s="149" t="s">
        <v>132</v>
      </c>
      <c r="G532" s="149"/>
      <c r="H532" s="149"/>
      <c r="I532" s="149" t="s">
        <v>159</v>
      </c>
      <c r="J532" s="152"/>
    </row>
    <row r="533" spans="1:10" s="131" customFormat="1" ht="15.6">
      <c r="A533" s="266" t="s">
        <v>156</v>
      </c>
      <c r="B533" s="267"/>
      <c r="C533" s="153"/>
      <c r="D533" s="154">
        <v>9</v>
      </c>
      <c r="E533" s="154"/>
      <c r="F533" s="154">
        <v>1</v>
      </c>
      <c r="G533" s="154"/>
      <c r="H533" s="154"/>
      <c r="I533" s="154">
        <f>D533*F533</f>
        <v>9</v>
      </c>
      <c r="J533" s="152"/>
    </row>
    <row r="534" spans="1:10" s="131" customFormat="1" ht="15.6">
      <c r="A534" s="276" t="s">
        <v>2</v>
      </c>
      <c r="B534" s="277"/>
      <c r="C534" s="277"/>
      <c r="D534" s="277"/>
      <c r="E534" s="277"/>
      <c r="F534" s="277"/>
      <c r="G534" s="277"/>
      <c r="H534" s="278"/>
      <c r="I534" s="155">
        <f>SUM(I533:I533)</f>
        <v>9</v>
      </c>
      <c r="J534" s="156"/>
    </row>
    <row r="535" spans="1:10" s="131" customFormat="1" ht="15.6">
      <c r="A535" s="140" t="s">
        <v>129</v>
      </c>
      <c r="B535" s="141"/>
      <c r="C535" s="142"/>
      <c r="D535" s="270" t="s">
        <v>227</v>
      </c>
      <c r="E535" s="271"/>
      <c r="F535" s="271"/>
      <c r="G535" s="271"/>
      <c r="H535" s="271"/>
      <c r="I535" s="271"/>
      <c r="J535" s="272"/>
    </row>
    <row r="536" spans="1:10" s="131" customFormat="1" ht="15.6">
      <c r="A536" s="140" t="s">
        <v>131</v>
      </c>
      <c r="B536" s="144"/>
      <c r="C536" s="145"/>
      <c r="D536" s="273"/>
      <c r="E536" s="274"/>
      <c r="F536" s="274"/>
      <c r="G536" s="274"/>
      <c r="H536" s="274"/>
      <c r="I536" s="274"/>
      <c r="J536" s="275"/>
    </row>
    <row r="537" spans="1:10" s="131" customFormat="1" ht="15.6">
      <c r="A537" s="146"/>
      <c r="B537" s="147"/>
      <c r="C537" s="148"/>
      <c r="D537" s="149" t="s">
        <v>157</v>
      </c>
      <c r="E537" s="149"/>
      <c r="F537" s="149" t="s">
        <v>132</v>
      </c>
      <c r="G537" s="149"/>
      <c r="H537" s="149"/>
      <c r="I537" s="149" t="s">
        <v>159</v>
      </c>
      <c r="J537" s="152"/>
    </row>
    <row r="538" spans="1:10" s="131" customFormat="1" ht="15.6">
      <c r="A538" s="266" t="s">
        <v>156</v>
      </c>
      <c r="B538" s="267"/>
      <c r="C538" s="153"/>
      <c r="D538" s="154">
        <v>9</v>
      </c>
      <c r="E538" s="154"/>
      <c r="F538" s="154">
        <v>1</v>
      </c>
      <c r="G538" s="154"/>
      <c r="H538" s="154"/>
      <c r="I538" s="154">
        <f>D538*F538</f>
        <v>9</v>
      </c>
      <c r="J538" s="152"/>
    </row>
    <row r="539" spans="1:10" s="131" customFormat="1" ht="15.6">
      <c r="A539" s="276" t="s">
        <v>2</v>
      </c>
      <c r="B539" s="277"/>
      <c r="C539" s="277"/>
      <c r="D539" s="277"/>
      <c r="E539" s="277"/>
      <c r="F539" s="277"/>
      <c r="G539" s="277"/>
      <c r="H539" s="278"/>
      <c r="I539" s="155">
        <f>SUM(I538:I538)</f>
        <v>9</v>
      </c>
      <c r="J539" s="156"/>
    </row>
    <row r="540" spans="1:10" s="131" customFormat="1" ht="15.6">
      <c r="A540" s="140" t="s">
        <v>129</v>
      </c>
      <c r="B540" s="141"/>
      <c r="C540" s="142"/>
      <c r="D540" s="270" t="s">
        <v>314</v>
      </c>
      <c r="E540" s="271"/>
      <c r="F540" s="271"/>
      <c r="G540" s="271"/>
      <c r="H540" s="271"/>
      <c r="I540" s="271"/>
      <c r="J540" s="272"/>
    </row>
    <row r="541" spans="1:10" s="131" customFormat="1" ht="23.4" customHeight="1">
      <c r="A541" s="140" t="s">
        <v>131</v>
      </c>
      <c r="B541" s="144"/>
      <c r="C541" s="145"/>
      <c r="D541" s="273"/>
      <c r="E541" s="274"/>
      <c r="F541" s="274"/>
      <c r="G541" s="274"/>
      <c r="H541" s="274"/>
      <c r="I541" s="274"/>
      <c r="J541" s="275"/>
    </row>
    <row r="542" spans="1:10" s="131" customFormat="1" ht="25.8" customHeight="1">
      <c r="A542" s="146"/>
      <c r="B542" s="147"/>
      <c r="C542" s="148"/>
      <c r="D542" s="149" t="s">
        <v>157</v>
      </c>
      <c r="E542" s="149"/>
      <c r="F542" s="149" t="s">
        <v>132</v>
      </c>
      <c r="G542" s="149"/>
      <c r="H542" s="149"/>
      <c r="I542" s="149" t="s">
        <v>159</v>
      </c>
      <c r="J542" s="152"/>
    </row>
    <row r="543" spans="1:10" s="131" customFormat="1" ht="15.6">
      <c r="A543" s="266" t="s">
        <v>156</v>
      </c>
      <c r="B543" s="267"/>
      <c r="C543" s="153"/>
      <c r="D543" s="154">
        <v>10</v>
      </c>
      <c r="E543" s="154"/>
      <c r="F543" s="154">
        <v>1</v>
      </c>
      <c r="G543" s="154"/>
      <c r="H543" s="154"/>
      <c r="I543" s="154">
        <f>D543*F543</f>
        <v>10</v>
      </c>
      <c r="J543" s="152"/>
    </row>
    <row r="544" spans="1:10" s="131" customFormat="1" ht="15.6">
      <c r="A544" s="276" t="s">
        <v>2</v>
      </c>
      <c r="B544" s="277"/>
      <c r="C544" s="277"/>
      <c r="D544" s="277"/>
      <c r="E544" s="277"/>
      <c r="F544" s="277"/>
      <c r="G544" s="277"/>
      <c r="H544" s="278"/>
      <c r="I544" s="155">
        <f>SUM(I543:I543)</f>
        <v>10</v>
      </c>
      <c r="J544" s="156"/>
    </row>
    <row r="545" spans="1:10" s="131" customFormat="1" ht="33.6" customHeight="1">
      <c r="A545" s="133"/>
      <c r="J545" s="134"/>
    </row>
    <row r="546" spans="1:10" s="131" customFormat="1" ht="45" customHeight="1">
      <c r="A546" s="135">
        <v>7</v>
      </c>
      <c r="B546" s="268" t="s">
        <v>338</v>
      </c>
      <c r="C546" s="268"/>
      <c r="D546" s="268"/>
      <c r="E546" s="268"/>
      <c r="F546" s="268"/>
      <c r="G546" s="268"/>
      <c r="H546" s="268"/>
      <c r="I546" s="268"/>
      <c r="J546" s="269"/>
    </row>
    <row r="547" spans="1:10" s="131" customFormat="1" ht="15.6">
      <c r="A547" s="133"/>
      <c r="J547" s="134"/>
    </row>
    <row r="548" spans="1:10" s="131" customFormat="1" ht="15.6">
      <c r="A548" s="140" t="s">
        <v>129</v>
      </c>
      <c r="B548" s="141"/>
      <c r="C548" s="142"/>
      <c r="D548" s="270" t="s">
        <v>165</v>
      </c>
      <c r="E548" s="271"/>
      <c r="F548" s="271"/>
      <c r="G548" s="271"/>
      <c r="H548" s="271"/>
      <c r="I548" s="271"/>
      <c r="J548" s="272"/>
    </row>
    <row r="549" spans="1:10" s="131" customFormat="1" ht="15.6">
      <c r="A549" s="140" t="s">
        <v>131</v>
      </c>
      <c r="B549" s="144"/>
      <c r="C549" s="145"/>
      <c r="D549" s="273"/>
      <c r="E549" s="274"/>
      <c r="F549" s="274"/>
      <c r="G549" s="274"/>
      <c r="H549" s="274"/>
      <c r="I549" s="274"/>
      <c r="J549" s="275"/>
    </row>
    <row r="550" spans="1:10" s="131" customFormat="1" ht="15.6">
      <c r="A550" s="146"/>
      <c r="B550" s="147"/>
      <c r="C550" s="148"/>
      <c r="D550" s="149" t="s">
        <v>136</v>
      </c>
      <c r="E550" s="150" t="s">
        <v>141</v>
      </c>
      <c r="F550" s="150" t="s">
        <v>132</v>
      </c>
      <c r="G550" s="148"/>
      <c r="H550" s="148"/>
      <c r="I550" s="151" t="s">
        <v>138</v>
      </c>
      <c r="J550" s="152"/>
    </row>
    <row r="551" spans="1:10" s="131" customFormat="1" ht="15.6">
      <c r="A551" s="288" t="s">
        <v>228</v>
      </c>
      <c r="B551" s="289"/>
      <c r="C551" s="153" t="s">
        <v>142</v>
      </c>
      <c r="D551" s="154">
        <v>1.5</v>
      </c>
      <c r="E551" s="154">
        <v>1.2</v>
      </c>
      <c r="F551" s="154">
        <v>5</v>
      </c>
      <c r="G551" s="154"/>
      <c r="H551" s="154"/>
      <c r="I551" s="154">
        <f t="shared" ref="I551" si="35">D551*E551*F551</f>
        <v>9</v>
      </c>
      <c r="J551" s="152"/>
    </row>
    <row r="552" spans="1:10" s="131" customFormat="1" ht="15.6">
      <c r="A552" s="276" t="s">
        <v>2</v>
      </c>
      <c r="B552" s="277"/>
      <c r="C552" s="277"/>
      <c r="D552" s="277"/>
      <c r="E552" s="277"/>
      <c r="F552" s="277"/>
      <c r="G552" s="277"/>
      <c r="H552" s="278"/>
      <c r="I552" s="155">
        <f>SUM(I551:I551)</f>
        <v>9</v>
      </c>
      <c r="J552" s="156"/>
    </row>
    <row r="553" spans="1:10" s="131" customFormat="1" ht="15.6">
      <c r="A553" s="140" t="s">
        <v>129</v>
      </c>
      <c r="B553" s="141"/>
      <c r="C553" s="142"/>
      <c r="D553" s="270" t="s">
        <v>182</v>
      </c>
      <c r="E553" s="271"/>
      <c r="F553" s="271"/>
      <c r="G553" s="271"/>
      <c r="H553" s="271"/>
      <c r="I553" s="271"/>
      <c r="J553" s="272"/>
    </row>
    <row r="554" spans="1:10" s="131" customFormat="1" ht="30" customHeight="1">
      <c r="A554" s="140" t="s">
        <v>131</v>
      </c>
      <c r="B554" s="144"/>
      <c r="C554" s="145"/>
      <c r="D554" s="273"/>
      <c r="E554" s="274"/>
      <c r="F554" s="274"/>
      <c r="G554" s="274"/>
      <c r="H554" s="274"/>
      <c r="I554" s="274"/>
      <c r="J554" s="275"/>
    </row>
    <row r="555" spans="1:10" s="131" customFormat="1" ht="55.2" customHeight="1">
      <c r="A555" s="146"/>
      <c r="B555" s="147"/>
      <c r="C555" s="148"/>
      <c r="D555" s="149" t="s">
        <v>34</v>
      </c>
      <c r="E555" s="150"/>
      <c r="F555" s="150" t="s">
        <v>132</v>
      </c>
      <c r="G555" s="148"/>
      <c r="H555" s="148"/>
      <c r="I555" s="151" t="s">
        <v>138</v>
      </c>
      <c r="J555" s="152"/>
    </row>
    <row r="556" spans="1:10" s="131" customFormat="1" ht="15.6">
      <c r="A556" s="288" t="s">
        <v>228</v>
      </c>
      <c r="B556" s="289"/>
      <c r="C556" s="153" t="s">
        <v>142</v>
      </c>
      <c r="D556" s="154">
        <v>5</v>
      </c>
      <c r="E556" s="154"/>
      <c r="F556" s="154">
        <v>1</v>
      </c>
      <c r="G556" s="154"/>
      <c r="H556" s="154"/>
      <c r="I556" s="154">
        <f>D556*F556</f>
        <v>5</v>
      </c>
      <c r="J556" s="152"/>
    </row>
    <row r="557" spans="1:10" s="131" customFormat="1" ht="15.6">
      <c r="A557" s="276" t="s">
        <v>2</v>
      </c>
      <c r="B557" s="277"/>
      <c r="C557" s="277"/>
      <c r="D557" s="277"/>
      <c r="E557" s="277"/>
      <c r="F557" s="277"/>
      <c r="G557" s="277"/>
      <c r="H557" s="278"/>
      <c r="I557" s="155">
        <f>SUM(I556:I556)</f>
        <v>5</v>
      </c>
      <c r="J557" s="156"/>
    </row>
    <row r="558" spans="1:10" s="131" customFormat="1" ht="15.6">
      <c r="A558" s="140" t="s">
        <v>129</v>
      </c>
      <c r="B558" s="141"/>
      <c r="C558" s="142"/>
      <c r="D558" s="270" t="s">
        <v>219</v>
      </c>
      <c r="E558" s="271"/>
      <c r="F558" s="271"/>
      <c r="G558" s="271"/>
      <c r="H558" s="271"/>
      <c r="I558" s="271"/>
      <c r="J558" s="272"/>
    </row>
    <row r="559" spans="1:10" s="131" customFormat="1" ht="15.6">
      <c r="A559" s="140" t="s">
        <v>131</v>
      </c>
      <c r="B559" s="144"/>
      <c r="C559" s="145"/>
      <c r="D559" s="273"/>
      <c r="E559" s="274"/>
      <c r="F559" s="274"/>
      <c r="G559" s="274"/>
      <c r="H559" s="274"/>
      <c r="I559" s="274"/>
      <c r="J559" s="275"/>
    </row>
    <row r="560" spans="1:10" s="131" customFormat="1" ht="35.4" customHeight="1">
      <c r="A560" s="146"/>
      <c r="B560" s="147"/>
      <c r="C560" s="148"/>
      <c r="D560" s="149" t="s">
        <v>20</v>
      </c>
      <c r="E560" s="150"/>
      <c r="F560" s="150" t="s">
        <v>132</v>
      </c>
      <c r="G560" s="148"/>
      <c r="H560" s="148"/>
      <c r="I560" s="151" t="s">
        <v>20</v>
      </c>
      <c r="J560" s="152"/>
    </row>
    <row r="561" spans="1:10" s="131" customFormat="1" ht="15.6">
      <c r="A561" s="288" t="s">
        <v>143</v>
      </c>
      <c r="B561" s="289"/>
      <c r="C561" s="153" t="s">
        <v>144</v>
      </c>
      <c r="D561" s="154">
        <v>9</v>
      </c>
      <c r="E561" s="154"/>
      <c r="F561" s="154">
        <v>1</v>
      </c>
      <c r="G561" s="154"/>
      <c r="H561" s="154"/>
      <c r="I561" s="154">
        <f>F561*D561</f>
        <v>9</v>
      </c>
      <c r="J561" s="152"/>
    </row>
    <row r="562" spans="1:10" s="131" customFormat="1" ht="15.6">
      <c r="A562" s="276" t="s">
        <v>2</v>
      </c>
      <c r="B562" s="277"/>
      <c r="C562" s="277"/>
      <c r="D562" s="277"/>
      <c r="E562" s="277"/>
      <c r="F562" s="277"/>
      <c r="G562" s="277"/>
      <c r="H562" s="278"/>
      <c r="I562" s="155">
        <f>SUM(I561:I561)</f>
        <v>9</v>
      </c>
      <c r="J562" s="156"/>
    </row>
    <row r="563" spans="1:10" s="131" customFormat="1" ht="15.6">
      <c r="A563" s="140" t="s">
        <v>129</v>
      </c>
      <c r="B563" s="141"/>
      <c r="C563" s="142"/>
      <c r="D563" s="270" t="s">
        <v>221</v>
      </c>
      <c r="E563" s="271"/>
      <c r="F563" s="271"/>
      <c r="G563" s="271"/>
      <c r="H563" s="271"/>
      <c r="I563" s="271"/>
      <c r="J563" s="272"/>
    </row>
    <row r="564" spans="1:10" s="131" customFormat="1" ht="15.6">
      <c r="A564" s="140" t="s">
        <v>131</v>
      </c>
      <c r="B564" s="144"/>
      <c r="C564" s="145"/>
      <c r="D564" s="273"/>
      <c r="E564" s="274"/>
      <c r="F564" s="274"/>
      <c r="G564" s="274"/>
      <c r="H564" s="274"/>
      <c r="I564" s="274"/>
      <c r="J564" s="275"/>
    </row>
    <row r="565" spans="1:10" s="131" customFormat="1" ht="15.6">
      <c r="A565" s="146"/>
      <c r="B565" s="147"/>
      <c r="C565" s="148"/>
      <c r="D565" s="149" t="s">
        <v>20</v>
      </c>
      <c r="E565" s="150"/>
      <c r="F565" s="150" t="s">
        <v>132</v>
      </c>
      <c r="G565" s="148"/>
      <c r="H565" s="148"/>
      <c r="I565" s="151" t="s">
        <v>20</v>
      </c>
      <c r="J565" s="152"/>
    </row>
    <row r="566" spans="1:10" s="131" customFormat="1" ht="15.6">
      <c r="A566" s="288" t="s">
        <v>143</v>
      </c>
      <c r="B566" s="289"/>
      <c r="C566" s="153" t="s">
        <v>144</v>
      </c>
      <c r="D566" s="154">
        <v>9</v>
      </c>
      <c r="E566" s="154"/>
      <c r="F566" s="154">
        <v>1</v>
      </c>
      <c r="G566" s="154"/>
      <c r="H566" s="154"/>
      <c r="I566" s="154">
        <f>F566*D566</f>
        <v>9</v>
      </c>
      <c r="J566" s="152"/>
    </row>
    <row r="567" spans="1:10" s="131" customFormat="1" ht="15.6">
      <c r="A567" s="276" t="s">
        <v>2</v>
      </c>
      <c r="B567" s="277"/>
      <c r="C567" s="277"/>
      <c r="D567" s="277"/>
      <c r="E567" s="277"/>
      <c r="F567" s="277"/>
      <c r="G567" s="277"/>
      <c r="H567" s="278"/>
      <c r="I567" s="155">
        <f>SUM(I566:I566)</f>
        <v>9</v>
      </c>
      <c r="J567" s="156"/>
    </row>
    <row r="568" spans="1:10" s="131" customFormat="1" ht="15.6">
      <c r="A568" s="133"/>
      <c r="J568" s="134"/>
    </row>
    <row r="569" spans="1:10" s="131" customFormat="1" ht="17.399999999999999">
      <c r="A569" s="135">
        <v>8</v>
      </c>
      <c r="B569" s="268" t="s">
        <v>160</v>
      </c>
      <c r="C569" s="268"/>
      <c r="D569" s="268"/>
      <c r="E569" s="268"/>
      <c r="F569" s="268"/>
      <c r="G569" s="268"/>
      <c r="H569" s="268"/>
      <c r="I569" s="268"/>
      <c r="J569" s="269"/>
    </row>
    <row r="570" spans="1:10" s="131" customFormat="1" ht="15.6">
      <c r="A570" s="133"/>
      <c r="J570" s="134"/>
    </row>
    <row r="571" spans="1:10" s="131" customFormat="1" ht="15.6">
      <c r="A571" s="140" t="s">
        <v>129</v>
      </c>
      <c r="B571" s="141"/>
      <c r="C571" s="142"/>
      <c r="D571" s="270" t="s">
        <v>178</v>
      </c>
      <c r="E571" s="271"/>
      <c r="F571" s="271"/>
      <c r="G571" s="271"/>
      <c r="H571" s="271"/>
      <c r="I571" s="271"/>
      <c r="J571" s="272"/>
    </row>
    <row r="572" spans="1:10" s="131" customFormat="1" ht="15.6">
      <c r="A572" s="140" t="s">
        <v>131</v>
      </c>
      <c r="B572" s="144"/>
      <c r="C572" s="145"/>
      <c r="D572" s="273"/>
      <c r="E572" s="274"/>
      <c r="F572" s="274"/>
      <c r="G572" s="274"/>
      <c r="H572" s="274"/>
      <c r="I572" s="274"/>
      <c r="J572" s="275"/>
    </row>
    <row r="573" spans="1:10" s="131" customFormat="1" ht="15.6">
      <c r="A573" s="146"/>
      <c r="B573" s="147"/>
      <c r="C573" s="148"/>
      <c r="D573" s="149" t="s">
        <v>161</v>
      </c>
      <c r="E573" s="149"/>
      <c r="F573" s="149" t="s">
        <v>132</v>
      </c>
      <c r="G573" s="149"/>
      <c r="H573" s="149"/>
      <c r="I573" s="149" t="s">
        <v>138</v>
      </c>
      <c r="J573" s="152"/>
    </row>
    <row r="574" spans="1:10" s="131" customFormat="1" ht="15.6">
      <c r="A574" s="266" t="s">
        <v>199</v>
      </c>
      <c r="B574" s="267"/>
      <c r="C574" s="153"/>
      <c r="D574" s="154">
        <f>8.28*9.3</f>
        <v>77.004000000000005</v>
      </c>
      <c r="E574" s="154"/>
      <c r="F574" s="154">
        <v>1</v>
      </c>
      <c r="G574" s="154"/>
      <c r="H574" s="154"/>
      <c r="I574" s="159">
        <f>D574*F574</f>
        <v>77.004000000000005</v>
      </c>
      <c r="J574" s="152"/>
    </row>
    <row r="575" spans="1:10" s="131" customFormat="1" ht="15.6">
      <c r="A575" s="140" t="s">
        <v>129</v>
      </c>
      <c r="B575" s="141"/>
      <c r="C575" s="142"/>
      <c r="D575" s="270" t="s">
        <v>317</v>
      </c>
      <c r="E575" s="271"/>
      <c r="F575" s="271"/>
      <c r="G575" s="271"/>
      <c r="H575" s="271"/>
      <c r="I575" s="271"/>
      <c r="J575" s="272"/>
    </row>
    <row r="576" spans="1:10" s="131" customFormat="1" ht="15.6">
      <c r="A576" s="140" t="s">
        <v>131</v>
      </c>
      <c r="B576" s="144"/>
      <c r="C576" s="145"/>
      <c r="D576" s="273"/>
      <c r="E576" s="274"/>
      <c r="F576" s="274"/>
      <c r="G576" s="274"/>
      <c r="H576" s="274"/>
      <c r="I576" s="274"/>
      <c r="J576" s="275"/>
    </row>
    <row r="577" spans="1:10" s="131" customFormat="1" ht="15.6">
      <c r="A577" s="146"/>
      <c r="B577" s="147"/>
      <c r="C577" s="148"/>
      <c r="D577" s="149" t="s">
        <v>319</v>
      </c>
      <c r="E577" s="149"/>
      <c r="F577" s="149" t="s">
        <v>132</v>
      </c>
      <c r="G577" s="149"/>
      <c r="H577" s="149"/>
      <c r="I577" s="149" t="s">
        <v>138</v>
      </c>
      <c r="J577" s="152"/>
    </row>
    <row r="578" spans="1:10" s="131" customFormat="1" ht="15.6">
      <c r="A578" s="266" t="s">
        <v>199</v>
      </c>
      <c r="B578" s="267"/>
      <c r="C578" s="153"/>
      <c r="D578" s="154">
        <v>1</v>
      </c>
      <c r="E578" s="154"/>
      <c r="F578" s="154">
        <v>1</v>
      </c>
      <c r="G578" s="154"/>
      <c r="H578" s="154"/>
      <c r="I578" s="159">
        <f>D578*F578</f>
        <v>1</v>
      </c>
      <c r="J578" s="152"/>
    </row>
    <row r="579" spans="1:10" s="131" customFormat="1" ht="15.6">
      <c r="A579" s="140" t="s">
        <v>129</v>
      </c>
      <c r="B579" s="141"/>
      <c r="C579" s="142"/>
      <c r="D579" s="270" t="s">
        <v>339</v>
      </c>
      <c r="E579" s="271"/>
      <c r="F579" s="271"/>
      <c r="G579" s="271"/>
      <c r="H579" s="271"/>
      <c r="I579" s="271"/>
      <c r="J579" s="272"/>
    </row>
    <row r="580" spans="1:10" s="131" customFormat="1" ht="15.6">
      <c r="A580" s="140" t="s">
        <v>131</v>
      </c>
      <c r="B580" s="144"/>
      <c r="C580" s="145"/>
      <c r="D580" s="273"/>
      <c r="E580" s="274"/>
      <c r="F580" s="274"/>
      <c r="G580" s="274"/>
      <c r="H580" s="274"/>
      <c r="I580" s="274"/>
      <c r="J580" s="275"/>
    </row>
    <row r="581" spans="1:10" s="131" customFormat="1" ht="15.6">
      <c r="A581" s="146"/>
      <c r="B581" s="147"/>
      <c r="C581" s="148"/>
      <c r="D581" s="149" t="s">
        <v>319</v>
      </c>
      <c r="E581" s="149"/>
      <c r="F581" s="149" t="s">
        <v>132</v>
      </c>
      <c r="G581" s="149"/>
      <c r="H581" s="149"/>
      <c r="I581" s="149" t="s">
        <v>138</v>
      </c>
      <c r="J581" s="152"/>
    </row>
    <row r="582" spans="1:10" s="131" customFormat="1" ht="15.6">
      <c r="A582" s="266" t="s">
        <v>199</v>
      </c>
      <c r="B582" s="267"/>
      <c r="C582" s="153"/>
      <c r="D582" s="154">
        <v>1</v>
      </c>
      <c r="E582" s="154"/>
      <c r="F582" s="154">
        <v>1</v>
      </c>
      <c r="G582" s="154"/>
      <c r="H582" s="154"/>
      <c r="I582" s="159">
        <f>D582*F582</f>
        <v>1</v>
      </c>
      <c r="J582" s="152"/>
    </row>
    <row r="583" spans="1:10" s="131" customFormat="1" ht="15.6">
      <c r="A583" s="140" t="s">
        <v>129</v>
      </c>
      <c r="B583" s="141"/>
      <c r="C583" s="142"/>
      <c r="D583" s="270" t="s">
        <v>372</v>
      </c>
      <c r="E583" s="271"/>
      <c r="F583" s="271"/>
      <c r="G583" s="271"/>
      <c r="H583" s="271"/>
      <c r="I583" s="271"/>
      <c r="J583" s="272"/>
    </row>
    <row r="584" spans="1:10" s="131" customFormat="1" ht="15.6">
      <c r="A584" s="140" t="s">
        <v>131</v>
      </c>
      <c r="B584" s="144"/>
      <c r="C584" s="145"/>
      <c r="D584" s="273"/>
      <c r="E584" s="274"/>
      <c r="F584" s="274"/>
      <c r="G584" s="274"/>
      <c r="H584" s="274"/>
      <c r="I584" s="274"/>
      <c r="J584" s="275"/>
    </row>
    <row r="585" spans="1:10" s="131" customFormat="1" ht="15.6">
      <c r="A585" s="146"/>
      <c r="B585" s="147"/>
      <c r="C585" s="148"/>
      <c r="D585" s="149" t="s">
        <v>319</v>
      </c>
      <c r="E585" s="149"/>
      <c r="F585" s="149" t="s">
        <v>132</v>
      </c>
      <c r="G585" s="149"/>
      <c r="H585" s="149"/>
      <c r="I585" s="149" t="s">
        <v>34</v>
      </c>
      <c r="J585" s="152"/>
    </row>
    <row r="586" spans="1:10" s="131" customFormat="1" ht="15.6">
      <c r="A586" s="266" t="s">
        <v>199</v>
      </c>
      <c r="B586" s="267"/>
      <c r="C586" s="153"/>
      <c r="D586" s="154">
        <v>1</v>
      </c>
      <c r="E586" s="154"/>
      <c r="F586" s="154">
        <v>1</v>
      </c>
      <c r="G586" s="154"/>
      <c r="H586" s="154"/>
      <c r="I586" s="159">
        <f>D586*F586</f>
        <v>1</v>
      </c>
      <c r="J586" s="152"/>
    </row>
    <row r="587" spans="1:10" s="131" customFormat="1" ht="15.6">
      <c r="A587" s="160"/>
      <c r="B587" s="125"/>
      <c r="C587" s="125"/>
      <c r="D587" s="125"/>
      <c r="E587" s="125"/>
      <c r="F587" s="125"/>
      <c r="G587" s="125"/>
      <c r="H587" s="125"/>
      <c r="I587" s="125"/>
      <c r="J587" s="124"/>
    </row>
    <row r="588" spans="1:10" s="131" customFormat="1" ht="15.6">
      <c r="A588" s="290" t="s">
        <v>320</v>
      </c>
      <c r="B588" s="290"/>
      <c r="C588" s="290"/>
      <c r="D588" s="290"/>
      <c r="E588" s="290"/>
      <c r="F588" s="290"/>
      <c r="G588" s="290"/>
      <c r="H588" s="290"/>
      <c r="I588" s="290"/>
      <c r="J588" s="291"/>
    </row>
    <row r="589" spans="1:10" s="131" customFormat="1" ht="15.6">
      <c r="A589" s="160"/>
      <c r="B589" s="125"/>
      <c r="C589" s="125"/>
      <c r="D589" s="125"/>
      <c r="E589" s="125"/>
      <c r="F589" s="125"/>
      <c r="G589" s="125"/>
      <c r="H589" s="125"/>
      <c r="I589" s="125"/>
      <c r="J589" s="124"/>
    </row>
    <row r="590" spans="1:10" s="131" customFormat="1" ht="17.399999999999999">
      <c r="A590" s="135">
        <v>1</v>
      </c>
      <c r="B590" s="268" t="s">
        <v>109</v>
      </c>
      <c r="C590" s="268"/>
      <c r="D590" s="268"/>
      <c r="E590" s="268"/>
      <c r="F590" s="268"/>
      <c r="G590" s="268"/>
      <c r="H590" s="268"/>
      <c r="I590" s="268"/>
      <c r="J590" s="269"/>
    </row>
    <row r="591" spans="1:10" s="131" customFormat="1" ht="15.6">
      <c r="A591" s="160"/>
      <c r="B591" s="125"/>
      <c r="C591" s="125"/>
      <c r="D591" s="125"/>
      <c r="E591" s="125"/>
      <c r="F591" s="125"/>
      <c r="G591" s="125"/>
      <c r="H591" s="125"/>
      <c r="I591" s="125"/>
      <c r="J591" s="124"/>
    </row>
    <row r="592" spans="1:10" s="131" customFormat="1" ht="15.6">
      <c r="A592" s="140" t="s">
        <v>129</v>
      </c>
      <c r="B592" s="141"/>
      <c r="C592" s="142"/>
      <c r="D592" s="270" t="s">
        <v>118</v>
      </c>
      <c r="E592" s="271"/>
      <c r="F592" s="271"/>
      <c r="G592" s="271"/>
      <c r="H592" s="271"/>
      <c r="I592" s="271"/>
      <c r="J592" s="272"/>
    </row>
    <row r="593" spans="1:10" s="131" customFormat="1" ht="15.6">
      <c r="A593" s="140" t="s">
        <v>131</v>
      </c>
      <c r="B593" s="144"/>
      <c r="C593" s="145"/>
      <c r="D593" s="273"/>
      <c r="E593" s="274"/>
      <c r="F593" s="274"/>
      <c r="G593" s="274"/>
      <c r="H593" s="274"/>
      <c r="I593" s="274"/>
      <c r="J593" s="275"/>
    </row>
    <row r="594" spans="1:10" s="131" customFormat="1" ht="15.6">
      <c r="A594" s="146"/>
      <c r="B594" s="147"/>
      <c r="C594" s="148"/>
      <c r="D594" s="149" t="s">
        <v>20</v>
      </c>
      <c r="E594" s="150"/>
      <c r="F594" s="150" t="s">
        <v>132</v>
      </c>
      <c r="G594" s="148"/>
      <c r="H594" s="148"/>
      <c r="I594" s="151" t="s">
        <v>20</v>
      </c>
      <c r="J594" s="152"/>
    </row>
    <row r="595" spans="1:10" s="131" customFormat="1" ht="15.6">
      <c r="A595" s="288" t="s">
        <v>143</v>
      </c>
      <c r="B595" s="289"/>
      <c r="C595" s="153" t="s">
        <v>144</v>
      </c>
      <c r="D595" s="154">
        <v>8</v>
      </c>
      <c r="E595" s="154"/>
      <c r="F595" s="154">
        <v>1</v>
      </c>
      <c r="G595" s="154"/>
      <c r="H595" s="154"/>
      <c r="I595" s="154">
        <f>F595*D595</f>
        <v>8</v>
      </c>
      <c r="J595" s="152"/>
    </row>
    <row r="596" spans="1:10" s="131" customFormat="1" ht="15.6">
      <c r="A596" s="276" t="s">
        <v>2</v>
      </c>
      <c r="B596" s="277"/>
      <c r="C596" s="277"/>
      <c r="D596" s="277"/>
      <c r="E596" s="277"/>
      <c r="F596" s="277"/>
      <c r="G596" s="277"/>
      <c r="H596" s="278"/>
      <c r="I596" s="155">
        <f>SUM(I595:I595)</f>
        <v>8</v>
      </c>
      <c r="J596" s="156"/>
    </row>
    <row r="597" spans="1:10" s="131" customFormat="1" ht="15.6">
      <c r="A597" s="140" t="s">
        <v>129</v>
      </c>
      <c r="B597" s="141"/>
      <c r="C597" s="142"/>
      <c r="D597" s="270" t="s">
        <v>120</v>
      </c>
      <c r="E597" s="271"/>
      <c r="F597" s="271"/>
      <c r="G597" s="271"/>
      <c r="H597" s="271"/>
      <c r="I597" s="271"/>
      <c r="J597" s="272"/>
    </row>
    <row r="598" spans="1:10" s="131" customFormat="1" ht="15.6">
      <c r="A598" s="140" t="s">
        <v>131</v>
      </c>
      <c r="B598" s="144"/>
      <c r="C598" s="145"/>
      <c r="D598" s="273"/>
      <c r="E598" s="274"/>
      <c r="F598" s="274"/>
      <c r="G598" s="274"/>
      <c r="H598" s="274"/>
      <c r="I598" s="274"/>
      <c r="J598" s="275"/>
    </row>
    <row r="599" spans="1:10" s="131" customFormat="1" ht="15.6">
      <c r="A599" s="146"/>
      <c r="B599" s="147"/>
      <c r="C599" s="148"/>
      <c r="D599" s="149" t="s">
        <v>20</v>
      </c>
      <c r="E599" s="150"/>
      <c r="F599" s="150" t="s">
        <v>132</v>
      </c>
      <c r="G599" s="148"/>
      <c r="H599" s="148"/>
      <c r="I599" s="151" t="s">
        <v>20</v>
      </c>
      <c r="J599" s="152"/>
    </row>
    <row r="600" spans="1:10" s="131" customFormat="1" ht="15.6">
      <c r="A600" s="288" t="s">
        <v>143</v>
      </c>
      <c r="B600" s="289"/>
      <c r="C600" s="153" t="s">
        <v>144</v>
      </c>
      <c r="D600" s="154">
        <v>4</v>
      </c>
      <c r="E600" s="154"/>
      <c r="F600" s="154">
        <v>1</v>
      </c>
      <c r="G600" s="154"/>
      <c r="H600" s="154"/>
      <c r="I600" s="154">
        <f>F600*D600</f>
        <v>4</v>
      </c>
      <c r="J600" s="152"/>
    </row>
    <row r="601" spans="1:10" s="131" customFormat="1" ht="15.6">
      <c r="A601" s="276" t="s">
        <v>2</v>
      </c>
      <c r="B601" s="277"/>
      <c r="C601" s="277"/>
      <c r="D601" s="277"/>
      <c r="E601" s="277"/>
      <c r="F601" s="277"/>
      <c r="G601" s="277"/>
      <c r="H601" s="278"/>
      <c r="I601" s="155">
        <f>SUM(I600:I600)</f>
        <v>4</v>
      </c>
      <c r="J601" s="156"/>
    </row>
    <row r="602" spans="1:10" s="131" customFormat="1" ht="15.6">
      <c r="A602" s="140" t="s">
        <v>129</v>
      </c>
      <c r="B602" s="141"/>
      <c r="C602" s="142"/>
      <c r="D602" s="270" t="s">
        <v>167</v>
      </c>
      <c r="E602" s="271"/>
      <c r="F602" s="271"/>
      <c r="G602" s="271"/>
      <c r="H602" s="271"/>
      <c r="I602" s="271"/>
      <c r="J602" s="272"/>
    </row>
    <row r="603" spans="1:10" s="131" customFormat="1" ht="15.6">
      <c r="A603" s="140" t="s">
        <v>131</v>
      </c>
      <c r="B603" s="144"/>
      <c r="C603" s="145"/>
      <c r="D603" s="273"/>
      <c r="E603" s="274"/>
      <c r="F603" s="274"/>
      <c r="G603" s="274"/>
      <c r="H603" s="274"/>
      <c r="I603" s="274"/>
      <c r="J603" s="275"/>
    </row>
    <row r="604" spans="1:10" s="131" customFormat="1" ht="15.6">
      <c r="A604" s="146"/>
      <c r="B604" s="147"/>
      <c r="C604" s="148"/>
      <c r="D604" s="149" t="s">
        <v>20</v>
      </c>
      <c r="E604" s="150"/>
      <c r="F604" s="150" t="s">
        <v>132</v>
      </c>
      <c r="G604" s="148"/>
      <c r="H604" s="148"/>
      <c r="I604" s="151" t="s">
        <v>20</v>
      </c>
      <c r="J604" s="152"/>
    </row>
    <row r="605" spans="1:10" s="131" customFormat="1" ht="15.6">
      <c r="A605" s="288" t="s">
        <v>143</v>
      </c>
      <c r="B605" s="289"/>
      <c r="C605" s="153" t="s">
        <v>144</v>
      </c>
      <c r="D605" s="154">
        <v>18</v>
      </c>
      <c r="E605" s="154"/>
      <c r="F605" s="154">
        <v>1</v>
      </c>
      <c r="G605" s="154"/>
      <c r="H605" s="154"/>
      <c r="I605" s="154">
        <f>F605*D605</f>
        <v>18</v>
      </c>
      <c r="J605" s="152"/>
    </row>
    <row r="606" spans="1:10" s="131" customFormat="1" ht="15.6">
      <c r="A606" s="276" t="s">
        <v>2</v>
      </c>
      <c r="B606" s="277"/>
      <c r="C606" s="277"/>
      <c r="D606" s="277"/>
      <c r="E606" s="277"/>
      <c r="F606" s="277"/>
      <c r="G606" s="277"/>
      <c r="H606" s="278"/>
      <c r="I606" s="155">
        <f>SUM(I605:I605)</f>
        <v>18</v>
      </c>
      <c r="J606" s="156"/>
    </row>
    <row r="607" spans="1:10" s="131" customFormat="1" ht="15.6">
      <c r="A607" s="161"/>
      <c r="B607" s="162"/>
      <c r="C607" s="162"/>
      <c r="D607" s="162"/>
      <c r="E607" s="162"/>
      <c r="F607" s="162"/>
      <c r="G607" s="162"/>
      <c r="H607" s="162"/>
      <c r="J607" s="163"/>
    </row>
    <row r="608" spans="1:10" s="131" customFormat="1" ht="17.399999999999999">
      <c r="A608" s="135">
        <v>2</v>
      </c>
      <c r="B608" s="268" t="s">
        <v>16</v>
      </c>
      <c r="C608" s="268"/>
      <c r="D608" s="268"/>
      <c r="E608" s="268"/>
      <c r="F608" s="268"/>
      <c r="G608" s="268"/>
      <c r="H608" s="268"/>
      <c r="I608" s="268"/>
      <c r="J608" s="269"/>
    </row>
    <row r="609" spans="1:10" s="131" customFormat="1" ht="15.6">
      <c r="A609" s="133"/>
      <c r="J609" s="134"/>
    </row>
    <row r="610" spans="1:10" s="131" customFormat="1" ht="15.6">
      <c r="A610" s="140" t="s">
        <v>129</v>
      </c>
      <c r="B610" s="141"/>
      <c r="C610" s="142"/>
      <c r="D610" s="270" t="s">
        <v>280</v>
      </c>
      <c r="E610" s="271"/>
      <c r="F610" s="271"/>
      <c r="G610" s="271"/>
      <c r="H610" s="271"/>
      <c r="I610" s="271"/>
      <c r="J610" s="272"/>
    </row>
    <row r="611" spans="1:10" s="131" customFormat="1" ht="15.6">
      <c r="A611" s="140" t="s">
        <v>131</v>
      </c>
      <c r="B611" s="144"/>
      <c r="C611" s="145"/>
      <c r="D611" s="273"/>
      <c r="E611" s="274"/>
      <c r="F611" s="274"/>
      <c r="G611" s="274"/>
      <c r="H611" s="274"/>
      <c r="I611" s="274"/>
      <c r="J611" s="275"/>
    </row>
    <row r="612" spans="1:10" s="131" customFormat="1" ht="15.6">
      <c r="A612" s="146"/>
      <c r="B612" s="147"/>
      <c r="C612" s="148"/>
      <c r="D612" s="149" t="s">
        <v>148</v>
      </c>
      <c r="E612" s="150" t="s">
        <v>195</v>
      </c>
      <c r="F612" s="150" t="s">
        <v>153</v>
      </c>
      <c r="G612" s="148" t="s">
        <v>146</v>
      </c>
      <c r="H612" s="148"/>
      <c r="I612" s="151" t="s">
        <v>138</v>
      </c>
      <c r="J612" s="152"/>
    </row>
    <row r="613" spans="1:10" s="131" customFormat="1" ht="15.6">
      <c r="A613" s="266" t="s">
        <v>261</v>
      </c>
      <c r="B613" s="267"/>
      <c r="C613" s="153"/>
      <c r="D613" s="154">
        <v>138.76</v>
      </c>
      <c r="E613" s="154">
        <v>1.2</v>
      </c>
      <c r="F613" s="154">
        <v>0.6</v>
      </c>
      <c r="G613" s="154">
        <v>1</v>
      </c>
      <c r="H613" s="154"/>
      <c r="I613" s="154">
        <f>D613*G613</f>
        <v>138.76</v>
      </c>
      <c r="J613" s="152"/>
    </row>
    <row r="614" spans="1:10" s="131" customFormat="1" ht="15.6">
      <c r="A614" s="276" t="s">
        <v>2</v>
      </c>
      <c r="B614" s="277"/>
      <c r="C614" s="277"/>
      <c r="D614" s="277"/>
      <c r="E614" s="277"/>
      <c r="F614" s="277"/>
      <c r="G614" s="277"/>
      <c r="H614" s="278"/>
      <c r="I614" s="155">
        <f>SUM(I613)</f>
        <v>138.76</v>
      </c>
      <c r="J614" s="156"/>
    </row>
    <row r="615" spans="1:10" s="131" customFormat="1" ht="15.6">
      <c r="A615" s="140" t="s">
        <v>129</v>
      </c>
      <c r="B615" s="141"/>
      <c r="C615" s="142"/>
      <c r="D615" s="270" t="s">
        <v>282</v>
      </c>
      <c r="E615" s="271"/>
      <c r="F615" s="271"/>
      <c r="G615" s="271"/>
      <c r="H615" s="271"/>
      <c r="I615" s="271"/>
      <c r="J615" s="272"/>
    </row>
    <row r="616" spans="1:10" s="131" customFormat="1" ht="15.6">
      <c r="A616" s="140" t="s">
        <v>131</v>
      </c>
      <c r="B616" s="144"/>
      <c r="C616" s="145"/>
      <c r="D616" s="273"/>
      <c r="E616" s="274"/>
      <c r="F616" s="274"/>
      <c r="G616" s="274"/>
      <c r="H616" s="274"/>
      <c r="I616" s="274"/>
      <c r="J616" s="275"/>
    </row>
    <row r="617" spans="1:10" s="131" customFormat="1" ht="15.6">
      <c r="A617" s="146"/>
      <c r="B617" s="147"/>
      <c r="C617" s="148"/>
      <c r="D617" s="149" t="s">
        <v>148</v>
      </c>
      <c r="E617" s="150" t="s">
        <v>195</v>
      </c>
      <c r="F617" s="150" t="s">
        <v>153</v>
      </c>
      <c r="G617" s="148" t="s">
        <v>146</v>
      </c>
      <c r="H617" s="148"/>
      <c r="I617" s="151" t="s">
        <v>138</v>
      </c>
      <c r="J617" s="152"/>
    </row>
    <row r="618" spans="1:10" s="131" customFormat="1" ht="15.6">
      <c r="A618" s="266" t="s">
        <v>261</v>
      </c>
      <c r="B618" s="267"/>
      <c r="C618" s="153"/>
      <c r="D618" s="154">
        <v>138.76</v>
      </c>
      <c r="E618" s="154">
        <v>1.2</v>
      </c>
      <c r="F618" s="154">
        <v>0.6</v>
      </c>
      <c r="G618" s="154">
        <v>1</v>
      </c>
      <c r="H618" s="154"/>
      <c r="I618" s="154">
        <f>D618*G618</f>
        <v>138.76</v>
      </c>
      <c r="J618" s="152"/>
    </row>
    <row r="619" spans="1:10" s="131" customFormat="1" ht="15.6">
      <c r="A619" s="276" t="s">
        <v>2</v>
      </c>
      <c r="B619" s="277"/>
      <c r="C619" s="277"/>
      <c r="D619" s="277"/>
      <c r="E619" s="277"/>
      <c r="F619" s="277"/>
      <c r="G619" s="277"/>
      <c r="H619" s="278"/>
      <c r="I619" s="155">
        <f>SUM(I618)</f>
        <v>138.76</v>
      </c>
      <c r="J619" s="156"/>
    </row>
    <row r="620" spans="1:10" s="131" customFormat="1" ht="15.6">
      <c r="A620" s="161"/>
      <c r="B620" s="162"/>
      <c r="C620" s="162"/>
      <c r="D620" s="162"/>
      <c r="E620" s="162"/>
      <c r="F620" s="162"/>
      <c r="G620" s="162"/>
      <c r="H620" s="162"/>
      <c r="J620" s="163"/>
    </row>
    <row r="621" spans="1:10" s="131" customFormat="1" ht="17.399999999999999">
      <c r="A621" s="135">
        <v>3</v>
      </c>
      <c r="B621" s="268" t="s">
        <v>145</v>
      </c>
      <c r="C621" s="268"/>
      <c r="D621" s="268"/>
      <c r="E621" s="268"/>
      <c r="F621" s="268"/>
      <c r="G621" s="268"/>
      <c r="H621" s="268"/>
      <c r="I621" s="268"/>
      <c r="J621" s="269"/>
    </row>
    <row r="622" spans="1:10" s="131" customFormat="1" ht="15.6">
      <c r="A622" s="133"/>
      <c r="J622" s="134"/>
    </row>
    <row r="623" spans="1:10" s="131" customFormat="1" ht="15.6">
      <c r="A623" s="140" t="s">
        <v>129</v>
      </c>
      <c r="B623" s="141"/>
      <c r="C623" s="142"/>
      <c r="D623" s="270" t="s">
        <v>124</v>
      </c>
      <c r="E623" s="271"/>
      <c r="F623" s="271"/>
      <c r="G623" s="271"/>
      <c r="H623" s="271"/>
      <c r="I623" s="271"/>
      <c r="J623" s="272"/>
    </row>
    <row r="624" spans="1:10" s="131" customFormat="1" ht="15.6">
      <c r="A624" s="140" t="s">
        <v>131</v>
      </c>
      <c r="B624" s="144"/>
      <c r="C624" s="145"/>
      <c r="D624" s="273"/>
      <c r="E624" s="274"/>
      <c r="F624" s="274"/>
      <c r="G624" s="274"/>
      <c r="H624" s="274"/>
      <c r="I624" s="274"/>
      <c r="J624" s="275"/>
    </row>
    <row r="625" spans="1:10" s="131" customFormat="1" ht="31.2">
      <c r="A625" s="146"/>
      <c r="B625" s="147"/>
      <c r="C625" s="148"/>
      <c r="D625" s="149" t="s">
        <v>147</v>
      </c>
      <c r="E625" s="150" t="s">
        <v>137</v>
      </c>
      <c r="F625" s="148" t="s">
        <v>148</v>
      </c>
      <c r="G625" s="157" t="s">
        <v>149</v>
      </c>
      <c r="H625" s="148" t="s">
        <v>150</v>
      </c>
      <c r="I625" s="151" t="s">
        <v>138</v>
      </c>
      <c r="J625" s="152"/>
    </row>
    <row r="626" spans="1:10" s="131" customFormat="1" ht="15.6">
      <c r="A626" s="266" t="s">
        <v>343</v>
      </c>
      <c r="B626" s="267"/>
      <c r="C626" s="158" t="s">
        <v>349</v>
      </c>
      <c r="D626" s="154">
        <f>1.7+1+5+3.5+2.8</f>
        <v>14</v>
      </c>
      <c r="E626" s="154">
        <v>3</v>
      </c>
      <c r="F626" s="154">
        <f>E626*D626</f>
        <v>42</v>
      </c>
      <c r="G626" s="154">
        <f>(0.8*2.1*2)+(1.5*1.2)</f>
        <v>5.16</v>
      </c>
      <c r="H626" s="154">
        <v>1</v>
      </c>
      <c r="I626" s="154">
        <f>(F626*H626)-G626</f>
        <v>36.840000000000003</v>
      </c>
      <c r="J626" s="152"/>
    </row>
    <row r="627" spans="1:10" s="131" customFormat="1" ht="15.6">
      <c r="A627" s="266" t="s">
        <v>298</v>
      </c>
      <c r="B627" s="267"/>
      <c r="C627" s="158" t="s">
        <v>350</v>
      </c>
      <c r="D627" s="154">
        <f>10.6+10.5+1.2+0.65+1.7+1.05+1.2+1.05</f>
        <v>27.95</v>
      </c>
      <c r="E627" s="154">
        <v>3</v>
      </c>
      <c r="F627" s="154">
        <f t="shared" ref="F627:F640" si="36">E627*D627</f>
        <v>83.85</v>
      </c>
      <c r="G627" s="154">
        <f>(0.8*2.1*10)</f>
        <v>16.8</v>
      </c>
      <c r="H627" s="154">
        <v>1</v>
      </c>
      <c r="I627" s="154">
        <f t="shared" ref="I627:I640" si="37">(F627*H627)-G627</f>
        <v>67.05</v>
      </c>
      <c r="J627" s="152"/>
    </row>
    <row r="628" spans="1:10" s="131" customFormat="1" ht="15.6">
      <c r="A628" s="266" t="s">
        <v>269</v>
      </c>
      <c r="B628" s="267"/>
      <c r="C628" s="158" t="s">
        <v>351</v>
      </c>
      <c r="D628" s="154">
        <f>2.5+3+2.5+3</f>
        <v>11</v>
      </c>
      <c r="E628" s="154">
        <v>3</v>
      </c>
      <c r="F628" s="154">
        <f t="shared" si="36"/>
        <v>33</v>
      </c>
      <c r="G628" s="154">
        <f>(0.8*2.1)+(1.5*1.2)</f>
        <v>3.48</v>
      </c>
      <c r="H628" s="154">
        <v>1</v>
      </c>
      <c r="I628" s="154">
        <f t="shared" si="37"/>
        <v>29.52</v>
      </c>
      <c r="J628" s="152"/>
    </row>
    <row r="629" spans="1:10" s="131" customFormat="1" ht="15.6">
      <c r="A629" s="266" t="s">
        <v>270</v>
      </c>
      <c r="B629" s="267"/>
      <c r="C629" s="158" t="s">
        <v>352</v>
      </c>
      <c r="D629" s="154">
        <f>3+3+3+3</f>
        <v>12</v>
      </c>
      <c r="E629" s="154">
        <v>3</v>
      </c>
      <c r="F629" s="154">
        <f t="shared" si="36"/>
        <v>36</v>
      </c>
      <c r="G629" s="154">
        <f t="shared" ref="G629:G633" si="38">(0.8*2.1)+(1.5*1.2)</f>
        <v>3.48</v>
      </c>
      <c r="H629" s="154">
        <v>1</v>
      </c>
      <c r="I629" s="154">
        <f t="shared" si="37"/>
        <v>32.520000000000003</v>
      </c>
      <c r="J629" s="152"/>
    </row>
    <row r="630" spans="1:10" s="131" customFormat="1" ht="15.6">
      <c r="A630" s="266" t="s">
        <v>271</v>
      </c>
      <c r="B630" s="267"/>
      <c r="C630" s="158" t="s">
        <v>353</v>
      </c>
      <c r="D630" s="154">
        <f>3+2.5+3+2.5</f>
        <v>11</v>
      </c>
      <c r="E630" s="154">
        <v>3</v>
      </c>
      <c r="F630" s="154">
        <f t="shared" si="36"/>
        <v>33</v>
      </c>
      <c r="G630" s="154">
        <f t="shared" si="38"/>
        <v>3.48</v>
      </c>
      <c r="H630" s="154">
        <v>1</v>
      </c>
      <c r="I630" s="154">
        <f t="shared" si="37"/>
        <v>29.52</v>
      </c>
      <c r="J630" s="152"/>
    </row>
    <row r="631" spans="1:10" s="131" customFormat="1" ht="15.6">
      <c r="A631" s="266" t="s">
        <v>272</v>
      </c>
      <c r="B631" s="267"/>
      <c r="C631" s="158" t="s">
        <v>352</v>
      </c>
      <c r="D631" s="154">
        <f>3+3+3+3</f>
        <v>12</v>
      </c>
      <c r="E631" s="154">
        <v>3</v>
      </c>
      <c r="F631" s="154">
        <f t="shared" si="36"/>
        <v>36</v>
      </c>
      <c r="G631" s="154">
        <f t="shared" si="38"/>
        <v>3.48</v>
      </c>
      <c r="H631" s="154">
        <v>1</v>
      </c>
      <c r="I631" s="154">
        <f t="shared" si="37"/>
        <v>32.520000000000003</v>
      </c>
      <c r="J631" s="152"/>
    </row>
    <row r="632" spans="1:10" s="131" customFormat="1" ht="17.399999999999999" customHeight="1">
      <c r="A632" s="266" t="s">
        <v>344</v>
      </c>
      <c r="B632" s="267"/>
      <c r="C632" s="158" t="s">
        <v>354</v>
      </c>
      <c r="D632" s="154">
        <f>1.5+1.42+1.5+1.42</f>
        <v>5.84</v>
      </c>
      <c r="E632" s="154">
        <v>3</v>
      </c>
      <c r="F632" s="154">
        <f t="shared" si="36"/>
        <v>17.52</v>
      </c>
      <c r="G632" s="154">
        <v>0</v>
      </c>
      <c r="H632" s="154">
        <v>0</v>
      </c>
      <c r="I632" s="154">
        <f t="shared" si="37"/>
        <v>0</v>
      </c>
      <c r="J632" s="152"/>
    </row>
    <row r="633" spans="1:10" s="131" customFormat="1" ht="15.6">
      <c r="A633" s="266" t="s">
        <v>345</v>
      </c>
      <c r="B633" s="267"/>
      <c r="C633" s="158" t="s">
        <v>355</v>
      </c>
      <c r="D633" s="154">
        <f>3.1+4.35+3+4.35</f>
        <v>14.799999999999999</v>
      </c>
      <c r="E633" s="154">
        <v>3</v>
      </c>
      <c r="F633" s="154">
        <f t="shared" si="36"/>
        <v>44.4</v>
      </c>
      <c r="G633" s="154">
        <f t="shared" si="38"/>
        <v>3.48</v>
      </c>
      <c r="H633" s="154">
        <v>1</v>
      </c>
      <c r="I633" s="154">
        <f t="shared" si="37"/>
        <v>40.92</v>
      </c>
      <c r="J633" s="152"/>
    </row>
    <row r="634" spans="1:10" s="131" customFormat="1" ht="15.6" customHeight="1">
      <c r="A634" s="266" t="s">
        <v>346</v>
      </c>
      <c r="B634" s="267"/>
      <c r="C634" s="158" t="s">
        <v>354</v>
      </c>
      <c r="D634" s="154">
        <f>1.5+1.42+1.5+1.42</f>
        <v>5.84</v>
      </c>
      <c r="E634" s="154">
        <v>3</v>
      </c>
      <c r="F634" s="154">
        <f t="shared" si="36"/>
        <v>17.52</v>
      </c>
      <c r="G634" s="154">
        <v>0</v>
      </c>
      <c r="H634" s="154">
        <v>0</v>
      </c>
      <c r="I634" s="154">
        <f t="shared" si="37"/>
        <v>0</v>
      </c>
      <c r="J634" s="152"/>
    </row>
    <row r="635" spans="1:10" s="131" customFormat="1" ht="15.6">
      <c r="A635" s="266" t="s">
        <v>386</v>
      </c>
      <c r="B635" s="267"/>
      <c r="C635" s="158" t="s">
        <v>356</v>
      </c>
      <c r="D635" s="154">
        <f>1.7+2.35+1.7+2.35</f>
        <v>8.1</v>
      </c>
      <c r="E635" s="154">
        <v>3</v>
      </c>
      <c r="F635" s="154">
        <f t="shared" si="36"/>
        <v>24.299999999999997</v>
      </c>
      <c r="G635" s="154">
        <v>0</v>
      </c>
      <c r="H635" s="154">
        <v>0</v>
      </c>
      <c r="I635" s="154">
        <f t="shared" si="37"/>
        <v>0</v>
      </c>
      <c r="J635" s="152"/>
    </row>
    <row r="636" spans="1:10" s="131" customFormat="1" ht="15.6">
      <c r="A636" s="266" t="s">
        <v>387</v>
      </c>
      <c r="B636" s="267"/>
      <c r="C636" s="158" t="s">
        <v>250</v>
      </c>
      <c r="D636" s="154">
        <f>1.3+3+1.3+3</f>
        <v>8.6</v>
      </c>
      <c r="E636" s="154">
        <v>3</v>
      </c>
      <c r="F636" s="154">
        <f t="shared" si="36"/>
        <v>25.799999999999997</v>
      </c>
      <c r="G636" s="154">
        <v>0</v>
      </c>
      <c r="H636" s="154">
        <v>0</v>
      </c>
      <c r="I636" s="154">
        <f t="shared" si="37"/>
        <v>0</v>
      </c>
      <c r="J636" s="152"/>
    </row>
    <row r="637" spans="1:10" s="131" customFormat="1" ht="15.6">
      <c r="A637" s="266" t="s">
        <v>388</v>
      </c>
      <c r="B637" s="267"/>
      <c r="C637" s="158" t="s">
        <v>240</v>
      </c>
      <c r="D637" s="154">
        <f>1.5+3+1.5+3</f>
        <v>9</v>
      </c>
      <c r="E637" s="154">
        <v>3</v>
      </c>
      <c r="F637" s="154">
        <f t="shared" si="36"/>
        <v>27</v>
      </c>
      <c r="G637" s="154">
        <v>0</v>
      </c>
      <c r="H637" s="154">
        <v>0</v>
      </c>
      <c r="I637" s="154">
        <f t="shared" si="37"/>
        <v>0</v>
      </c>
      <c r="J637" s="152"/>
    </row>
    <row r="638" spans="1:10" s="131" customFormat="1" ht="15.6">
      <c r="A638" s="266" t="s">
        <v>389</v>
      </c>
      <c r="B638" s="267"/>
      <c r="C638" s="158" t="s">
        <v>240</v>
      </c>
      <c r="D638" s="154">
        <f>1.5+3+1.5+3</f>
        <v>9</v>
      </c>
      <c r="E638" s="154">
        <v>3</v>
      </c>
      <c r="F638" s="154">
        <f t="shared" si="36"/>
        <v>27</v>
      </c>
      <c r="G638" s="154">
        <v>0</v>
      </c>
      <c r="H638" s="154">
        <v>0</v>
      </c>
      <c r="I638" s="154">
        <f t="shared" si="37"/>
        <v>0</v>
      </c>
      <c r="J638" s="152"/>
    </row>
    <row r="639" spans="1:10" s="131" customFormat="1" ht="15.6" customHeight="1">
      <c r="A639" s="266" t="s">
        <v>347</v>
      </c>
      <c r="B639" s="267"/>
      <c r="C639" s="158" t="s">
        <v>357</v>
      </c>
      <c r="D639" s="154">
        <f>1.7+2+1.7+2</f>
        <v>7.4</v>
      </c>
      <c r="E639" s="154">
        <v>3</v>
      </c>
      <c r="F639" s="154">
        <f t="shared" si="36"/>
        <v>22.200000000000003</v>
      </c>
      <c r="G639" s="154">
        <v>0</v>
      </c>
      <c r="H639" s="154">
        <v>0</v>
      </c>
      <c r="I639" s="154">
        <f t="shared" si="37"/>
        <v>0</v>
      </c>
      <c r="J639" s="152"/>
    </row>
    <row r="640" spans="1:10" s="131" customFormat="1" ht="15.6">
      <c r="A640" s="266" t="s">
        <v>348</v>
      </c>
      <c r="B640" s="267"/>
      <c r="C640" s="158" t="s">
        <v>358</v>
      </c>
      <c r="D640" s="154">
        <f>1.2+1.95+1.2+1.95</f>
        <v>6.3</v>
      </c>
      <c r="E640" s="154">
        <v>3</v>
      </c>
      <c r="F640" s="154">
        <f t="shared" si="36"/>
        <v>18.899999999999999</v>
      </c>
      <c r="G640" s="154">
        <v>0</v>
      </c>
      <c r="H640" s="154">
        <v>0</v>
      </c>
      <c r="I640" s="154">
        <f t="shared" si="37"/>
        <v>0</v>
      </c>
      <c r="J640" s="152"/>
    </row>
    <row r="641" spans="1:10" s="131" customFormat="1" ht="15.6">
      <c r="A641" s="276" t="s">
        <v>2</v>
      </c>
      <c r="B641" s="277"/>
      <c r="C641" s="277"/>
      <c r="D641" s="277"/>
      <c r="E641" s="277"/>
      <c r="F641" s="277"/>
      <c r="G641" s="277"/>
      <c r="H641" s="278"/>
      <c r="I641" s="155">
        <f>SUM(I626:I640)</f>
        <v>268.89000000000004</v>
      </c>
      <c r="J641" s="156"/>
    </row>
    <row r="642" spans="1:10" s="131" customFormat="1" ht="15.6">
      <c r="A642" s="140" t="s">
        <v>129</v>
      </c>
      <c r="B642" s="141"/>
      <c r="C642" s="142"/>
      <c r="D642" s="279" t="s">
        <v>163</v>
      </c>
      <c r="E642" s="280"/>
      <c r="F642" s="280"/>
      <c r="G642" s="280"/>
      <c r="H642" s="280"/>
      <c r="I642" s="280"/>
      <c r="J642" s="281"/>
    </row>
    <row r="643" spans="1:10" s="131" customFormat="1" ht="15.6">
      <c r="A643" s="140" t="s">
        <v>131</v>
      </c>
      <c r="B643" s="144"/>
      <c r="C643" s="145"/>
      <c r="D643" s="282"/>
      <c r="E643" s="283"/>
      <c r="F643" s="283"/>
      <c r="G643" s="283"/>
      <c r="H643" s="283"/>
      <c r="I643" s="283"/>
      <c r="J643" s="284"/>
    </row>
    <row r="644" spans="1:10" s="131" customFormat="1" ht="15.6" customHeight="1">
      <c r="A644" s="146"/>
      <c r="B644" s="147"/>
      <c r="C644" s="148"/>
      <c r="D644" s="149" t="s">
        <v>147</v>
      </c>
      <c r="E644" s="150" t="s">
        <v>137</v>
      </c>
      <c r="F644" s="148" t="s">
        <v>148</v>
      </c>
      <c r="G644" s="157" t="s">
        <v>149</v>
      </c>
      <c r="H644" s="148" t="s">
        <v>150</v>
      </c>
      <c r="I644" s="151" t="s">
        <v>138</v>
      </c>
      <c r="J644" s="152"/>
    </row>
    <row r="645" spans="1:10" s="131" customFormat="1" ht="15.6">
      <c r="A645" s="266" t="str">
        <f t="shared" ref="A645:A655" si="39">A626</f>
        <v xml:space="preserve">Recpção </v>
      </c>
      <c r="B645" s="267"/>
      <c r="C645" s="158" t="str">
        <f>C626</f>
        <v>1,70+1+5+3,50+2,80</v>
      </c>
      <c r="D645" s="154">
        <f>D626</f>
        <v>14</v>
      </c>
      <c r="E645" s="154">
        <v>3</v>
      </c>
      <c r="F645" s="154">
        <f>E645*D645</f>
        <v>42</v>
      </c>
      <c r="G645" s="154">
        <f>(0.8*2.1*2)+(1.5*1.2)</f>
        <v>5.16</v>
      </c>
      <c r="H645" s="154">
        <v>1</v>
      </c>
      <c r="I645" s="154">
        <f>(F645*H645)-G645</f>
        <v>36.840000000000003</v>
      </c>
      <c r="J645" s="152"/>
    </row>
    <row r="646" spans="1:10" s="131" customFormat="1" ht="15.6">
      <c r="A646" s="266" t="str">
        <f t="shared" si="39"/>
        <v>Circ. 01</v>
      </c>
      <c r="B646" s="267"/>
      <c r="C646" s="158" t="str">
        <f t="shared" ref="C646:D659" si="40">C627</f>
        <v>10,60+10,50+1,20+0,65+1,70+1,05+1,20+1,05</v>
      </c>
      <c r="D646" s="154">
        <f t="shared" si="40"/>
        <v>27.95</v>
      </c>
      <c r="E646" s="154">
        <v>3</v>
      </c>
      <c r="F646" s="154">
        <f t="shared" ref="F646:F660" si="41">E646*D646</f>
        <v>83.85</v>
      </c>
      <c r="G646" s="154">
        <f>(0.8*2.1*10)</f>
        <v>16.8</v>
      </c>
      <c r="H646" s="154">
        <v>1</v>
      </c>
      <c r="I646" s="154">
        <f t="shared" ref="I646:I662" si="42">(F646*H646)-G646</f>
        <v>67.05</v>
      </c>
      <c r="J646" s="152"/>
    </row>
    <row r="647" spans="1:10" s="131" customFormat="1" ht="15.6">
      <c r="A647" s="266" t="str">
        <f t="shared" si="39"/>
        <v>Sala 01</v>
      </c>
      <c r="B647" s="267"/>
      <c r="C647" s="158" t="str">
        <f t="shared" si="40"/>
        <v>2,50+3,00+2,50+3,00</v>
      </c>
      <c r="D647" s="154">
        <f t="shared" si="40"/>
        <v>11</v>
      </c>
      <c r="E647" s="154">
        <v>3</v>
      </c>
      <c r="F647" s="154">
        <f t="shared" si="41"/>
        <v>33</v>
      </c>
      <c r="G647" s="154">
        <f>(0.8*2.1)+(1.5*1.2)</f>
        <v>3.48</v>
      </c>
      <c r="H647" s="154">
        <v>1</v>
      </c>
      <c r="I647" s="154">
        <f t="shared" si="42"/>
        <v>29.52</v>
      </c>
      <c r="J647" s="152"/>
    </row>
    <row r="648" spans="1:10" s="131" customFormat="1" ht="15.6">
      <c r="A648" s="266" t="str">
        <f t="shared" si="39"/>
        <v>Sala 02</v>
      </c>
      <c r="B648" s="267"/>
      <c r="C648" s="158" t="str">
        <f t="shared" si="40"/>
        <v>3,00+3,00+3,00+3,00</v>
      </c>
      <c r="D648" s="154">
        <f t="shared" si="40"/>
        <v>12</v>
      </c>
      <c r="E648" s="154">
        <v>3</v>
      </c>
      <c r="F648" s="154">
        <f t="shared" si="41"/>
        <v>36</v>
      </c>
      <c r="G648" s="154">
        <f t="shared" ref="G648:G652" si="43">(0.8*2.1)+(1.5*1.2)</f>
        <v>3.48</v>
      </c>
      <c r="H648" s="154">
        <v>1</v>
      </c>
      <c r="I648" s="154">
        <f t="shared" si="42"/>
        <v>32.520000000000003</v>
      </c>
      <c r="J648" s="152"/>
    </row>
    <row r="649" spans="1:10" s="131" customFormat="1" ht="15.6" customHeight="1">
      <c r="A649" s="266" t="str">
        <f t="shared" si="39"/>
        <v>Sala 03</v>
      </c>
      <c r="B649" s="267"/>
      <c r="C649" s="158" t="str">
        <f t="shared" si="40"/>
        <v>3,00+2,50+3,00+2,50</v>
      </c>
      <c r="D649" s="154">
        <f t="shared" si="40"/>
        <v>11</v>
      </c>
      <c r="E649" s="154">
        <v>3</v>
      </c>
      <c r="F649" s="154">
        <f t="shared" si="41"/>
        <v>33</v>
      </c>
      <c r="G649" s="154">
        <f t="shared" si="43"/>
        <v>3.48</v>
      </c>
      <c r="H649" s="154">
        <v>1</v>
      </c>
      <c r="I649" s="154">
        <f t="shared" si="42"/>
        <v>29.52</v>
      </c>
      <c r="J649" s="152"/>
    </row>
    <row r="650" spans="1:10" s="131" customFormat="1" ht="15.6">
      <c r="A650" s="266" t="str">
        <f t="shared" si="39"/>
        <v>Sala 04</v>
      </c>
      <c r="B650" s="267"/>
      <c r="C650" s="158" t="str">
        <f t="shared" si="40"/>
        <v>3,00+3,00+3,00+3,00</v>
      </c>
      <c r="D650" s="154">
        <f t="shared" si="40"/>
        <v>12</v>
      </c>
      <c r="E650" s="154">
        <v>3</v>
      </c>
      <c r="F650" s="154">
        <f t="shared" si="41"/>
        <v>36</v>
      </c>
      <c r="G650" s="154">
        <f t="shared" si="43"/>
        <v>3.48</v>
      </c>
      <c r="H650" s="154">
        <v>1</v>
      </c>
      <c r="I650" s="154">
        <f t="shared" si="42"/>
        <v>32.520000000000003</v>
      </c>
      <c r="J650" s="152"/>
    </row>
    <row r="651" spans="1:10" s="131" customFormat="1" ht="15.6">
      <c r="A651" s="266" t="str">
        <f t="shared" si="39"/>
        <v xml:space="preserve">Sala 05 </v>
      </c>
      <c r="B651" s="267"/>
      <c r="C651" s="158" t="str">
        <f t="shared" si="40"/>
        <v>1,50+1,42+1,50+1,42</v>
      </c>
      <c r="D651" s="154">
        <f t="shared" si="40"/>
        <v>5.84</v>
      </c>
      <c r="E651" s="154">
        <v>3</v>
      </c>
      <c r="F651" s="154">
        <f t="shared" si="41"/>
        <v>17.52</v>
      </c>
      <c r="G651" s="154">
        <v>0</v>
      </c>
      <c r="H651" s="154">
        <v>0</v>
      </c>
      <c r="I651" s="154">
        <f t="shared" si="42"/>
        <v>0</v>
      </c>
      <c r="J651" s="152"/>
    </row>
    <row r="652" spans="1:10" s="131" customFormat="1" ht="15.6">
      <c r="A652" s="266" t="str">
        <f t="shared" si="39"/>
        <v>Sala Odontologica</v>
      </c>
      <c r="B652" s="267"/>
      <c r="C652" s="158" t="str">
        <f t="shared" si="40"/>
        <v>3,10+4,35+3,0+4,35</v>
      </c>
      <c r="D652" s="154">
        <f t="shared" si="40"/>
        <v>14.799999999999999</v>
      </c>
      <c r="E652" s="154">
        <v>3</v>
      </c>
      <c r="F652" s="154">
        <f t="shared" si="41"/>
        <v>44.4</v>
      </c>
      <c r="G652" s="154">
        <f t="shared" si="43"/>
        <v>3.48</v>
      </c>
      <c r="H652" s="154">
        <v>1</v>
      </c>
      <c r="I652" s="154">
        <f t="shared" si="42"/>
        <v>40.92</v>
      </c>
      <c r="J652" s="152"/>
    </row>
    <row r="653" spans="1:10" s="131" customFormat="1" ht="15.6">
      <c r="A653" s="266" t="str">
        <f t="shared" si="39"/>
        <v>Dispensa</v>
      </c>
      <c r="B653" s="267"/>
      <c r="C653" s="158" t="str">
        <f t="shared" si="40"/>
        <v>1,50+1,42+1,50+1,42</v>
      </c>
      <c r="D653" s="154">
        <f t="shared" si="40"/>
        <v>5.84</v>
      </c>
      <c r="E653" s="154">
        <v>3</v>
      </c>
      <c r="F653" s="154">
        <f t="shared" si="41"/>
        <v>17.52</v>
      </c>
      <c r="G653" s="154">
        <v>0</v>
      </c>
      <c r="H653" s="154">
        <v>0</v>
      </c>
      <c r="I653" s="154">
        <f t="shared" si="42"/>
        <v>0</v>
      </c>
      <c r="J653" s="152"/>
    </row>
    <row r="654" spans="1:10" s="131" customFormat="1" ht="15.6" customHeight="1">
      <c r="A654" s="266" t="str">
        <f t="shared" si="39"/>
        <v>Banheiro</v>
      </c>
      <c r="B654" s="267"/>
      <c r="C654" s="158" t="str">
        <f t="shared" si="40"/>
        <v>1,70+2,35+1,70+2,35</v>
      </c>
      <c r="D654" s="154">
        <f t="shared" si="40"/>
        <v>8.1</v>
      </c>
      <c r="E654" s="154">
        <v>3</v>
      </c>
      <c r="F654" s="154">
        <f t="shared" si="41"/>
        <v>24.299999999999997</v>
      </c>
      <c r="G654" s="154">
        <v>0</v>
      </c>
      <c r="H654" s="154">
        <v>0</v>
      </c>
      <c r="I654" s="154">
        <f t="shared" si="42"/>
        <v>0</v>
      </c>
      <c r="J654" s="152"/>
    </row>
    <row r="655" spans="1:10" s="131" customFormat="1" ht="15.6">
      <c r="A655" s="266" t="str">
        <f t="shared" si="39"/>
        <v>Ad. De Medicamentos</v>
      </c>
      <c r="B655" s="267"/>
      <c r="C655" s="158" t="str">
        <f t="shared" si="40"/>
        <v>1,30+3,00+1,30+3,00</v>
      </c>
      <c r="D655" s="154">
        <f t="shared" si="40"/>
        <v>8.6</v>
      </c>
      <c r="E655" s="154">
        <v>3</v>
      </c>
      <c r="F655" s="154">
        <f t="shared" si="41"/>
        <v>25.799999999999997</v>
      </c>
      <c r="G655" s="154">
        <v>0</v>
      </c>
      <c r="H655" s="154">
        <v>0</v>
      </c>
      <c r="I655" s="154">
        <f t="shared" si="42"/>
        <v>0</v>
      </c>
      <c r="J655" s="152"/>
    </row>
    <row r="656" spans="1:10" s="131" customFormat="1" ht="15.6">
      <c r="A656" s="266" t="str">
        <f t="shared" ref="A656:A659" si="44">A637</f>
        <v>Curativos</v>
      </c>
      <c r="B656" s="267"/>
      <c r="C656" s="158" t="str">
        <f t="shared" si="40"/>
        <v>1,50+3,00+1,50+3,00</v>
      </c>
      <c r="D656" s="154">
        <f t="shared" si="40"/>
        <v>9</v>
      </c>
      <c r="E656" s="154">
        <v>3</v>
      </c>
      <c r="F656" s="154">
        <f t="shared" si="41"/>
        <v>27</v>
      </c>
      <c r="G656" s="154">
        <v>0</v>
      </c>
      <c r="H656" s="154">
        <v>0</v>
      </c>
      <c r="I656" s="154">
        <f t="shared" si="42"/>
        <v>0</v>
      </c>
      <c r="J656" s="152"/>
    </row>
    <row r="657" spans="1:10" s="131" customFormat="1" ht="15.6">
      <c r="A657" s="266" t="str">
        <f t="shared" si="44"/>
        <v>Almoxerifado</v>
      </c>
      <c r="B657" s="267"/>
      <c r="C657" s="158" t="str">
        <f t="shared" si="40"/>
        <v>1,50+3,00+1,50+3,00</v>
      </c>
      <c r="D657" s="154">
        <f t="shared" si="40"/>
        <v>9</v>
      </c>
      <c r="E657" s="154">
        <v>3</v>
      </c>
      <c r="F657" s="154">
        <f t="shared" si="41"/>
        <v>27</v>
      </c>
      <c r="G657" s="154">
        <v>0</v>
      </c>
      <c r="H657" s="154">
        <v>0</v>
      </c>
      <c r="I657" s="154">
        <f t="shared" si="42"/>
        <v>0</v>
      </c>
      <c r="J657" s="152"/>
    </row>
    <row r="658" spans="1:10" s="131" customFormat="1" ht="15.6">
      <c r="A658" s="266" t="str">
        <f t="shared" si="44"/>
        <v xml:space="preserve">W.c </v>
      </c>
      <c r="B658" s="267"/>
      <c r="C658" s="158" t="str">
        <f t="shared" si="40"/>
        <v>1,70+2,00+1,70+2,00</v>
      </c>
      <c r="D658" s="154">
        <f t="shared" si="40"/>
        <v>7.4</v>
      </c>
      <c r="E658" s="154">
        <v>3</v>
      </c>
      <c r="F658" s="154">
        <f t="shared" si="41"/>
        <v>22.200000000000003</v>
      </c>
      <c r="G658" s="154">
        <v>0</v>
      </c>
      <c r="H658" s="154">
        <v>0</v>
      </c>
      <c r="I658" s="154">
        <f t="shared" si="42"/>
        <v>0</v>
      </c>
      <c r="J658" s="152"/>
    </row>
    <row r="659" spans="1:10" s="131" customFormat="1" ht="15.6">
      <c r="A659" s="266" t="str">
        <f t="shared" si="44"/>
        <v xml:space="preserve">W.C 02 </v>
      </c>
      <c r="B659" s="267"/>
      <c r="C659" s="158" t="str">
        <f t="shared" si="40"/>
        <v>1,20+1,95+1,20+1,95</v>
      </c>
      <c r="D659" s="154">
        <f t="shared" si="40"/>
        <v>6.3</v>
      </c>
      <c r="E659" s="154">
        <v>3</v>
      </c>
      <c r="F659" s="154">
        <f t="shared" si="41"/>
        <v>18.899999999999999</v>
      </c>
      <c r="G659" s="154">
        <v>0</v>
      </c>
      <c r="H659" s="154">
        <v>0</v>
      </c>
      <c r="I659" s="154">
        <f t="shared" si="42"/>
        <v>0</v>
      </c>
      <c r="J659" s="152"/>
    </row>
    <row r="660" spans="1:10" s="131" customFormat="1" ht="15.6">
      <c r="A660" s="266" t="s">
        <v>359</v>
      </c>
      <c r="B660" s="267"/>
      <c r="C660" s="158" t="s">
        <v>360</v>
      </c>
      <c r="D660" s="154">
        <f>3.65+0.35+9.05+3.15+4.85+4.65+17.55+7.45</f>
        <v>50.7</v>
      </c>
      <c r="E660" s="154">
        <v>3</v>
      </c>
      <c r="F660" s="154">
        <f t="shared" si="41"/>
        <v>152.10000000000002</v>
      </c>
      <c r="G660" s="154">
        <f>(0.8*2.1*3)+(1.5*1.2*6)</f>
        <v>15.84</v>
      </c>
      <c r="H660" s="154">
        <v>1</v>
      </c>
      <c r="I660" s="154">
        <f t="shared" si="42"/>
        <v>136.26000000000002</v>
      </c>
      <c r="J660" s="152"/>
    </row>
    <row r="661" spans="1:10" s="131" customFormat="1" ht="15.6">
      <c r="A661" s="266"/>
      <c r="B661" s="267"/>
      <c r="C661" s="158"/>
      <c r="D661" s="154"/>
      <c r="E661" s="154"/>
      <c r="F661" s="154"/>
      <c r="G661" s="154"/>
      <c r="H661" s="154"/>
      <c r="I661" s="154">
        <f t="shared" si="42"/>
        <v>0</v>
      </c>
      <c r="J661" s="152"/>
    </row>
    <row r="662" spans="1:10" s="131" customFormat="1" ht="15.6" customHeight="1">
      <c r="A662" s="266"/>
      <c r="B662" s="267"/>
      <c r="C662" s="158"/>
      <c r="D662" s="154"/>
      <c r="E662" s="154"/>
      <c r="F662" s="154"/>
      <c r="G662" s="154"/>
      <c r="H662" s="154"/>
      <c r="I662" s="154">
        <f t="shared" si="42"/>
        <v>0</v>
      </c>
      <c r="J662" s="152"/>
    </row>
    <row r="663" spans="1:10" s="131" customFormat="1" ht="15.6">
      <c r="A663" s="276" t="s">
        <v>2</v>
      </c>
      <c r="B663" s="277"/>
      <c r="C663" s="277"/>
      <c r="D663" s="277"/>
      <c r="E663" s="277"/>
      <c r="F663" s="277"/>
      <c r="G663" s="277"/>
      <c r="H663" s="278"/>
      <c r="I663" s="155">
        <f>SUM(I645:I662)</f>
        <v>405.15000000000009</v>
      </c>
      <c r="J663" s="156"/>
    </row>
    <row r="664" spans="1:10" s="131" customFormat="1" ht="15.6">
      <c r="A664" s="140" t="s">
        <v>129</v>
      </c>
      <c r="B664" s="141"/>
      <c r="C664" s="142"/>
      <c r="D664" s="270" t="s">
        <v>185</v>
      </c>
      <c r="E664" s="271"/>
      <c r="F664" s="271"/>
      <c r="G664" s="271"/>
      <c r="H664" s="271"/>
      <c r="I664" s="271"/>
      <c r="J664" s="272"/>
    </row>
    <row r="665" spans="1:10" s="131" customFormat="1" ht="15.6">
      <c r="A665" s="140" t="s">
        <v>131</v>
      </c>
      <c r="B665" s="144"/>
      <c r="C665" s="145"/>
      <c r="D665" s="273"/>
      <c r="E665" s="274"/>
      <c r="F665" s="274"/>
      <c r="G665" s="274"/>
      <c r="H665" s="274"/>
      <c r="I665" s="274"/>
      <c r="J665" s="275"/>
    </row>
    <row r="666" spans="1:10" s="131" customFormat="1" ht="31.2">
      <c r="A666" s="146"/>
      <c r="B666" s="147"/>
      <c r="C666" s="148"/>
      <c r="D666" s="149" t="s">
        <v>136</v>
      </c>
      <c r="E666" s="150" t="s">
        <v>137</v>
      </c>
      <c r="F666" s="150" t="s">
        <v>146</v>
      </c>
      <c r="G666" s="157" t="s">
        <v>187</v>
      </c>
      <c r="H666" s="148"/>
      <c r="I666" s="151" t="s">
        <v>138</v>
      </c>
      <c r="J666" s="152"/>
    </row>
    <row r="667" spans="1:10" s="131" customFormat="1" ht="15.6" customHeight="1">
      <c r="A667" s="288" t="s">
        <v>139</v>
      </c>
      <c r="B667" s="289"/>
      <c r="C667" s="153" t="s">
        <v>140</v>
      </c>
      <c r="D667" s="154">
        <v>0.8</v>
      </c>
      <c r="E667" s="154">
        <v>2.1</v>
      </c>
      <c r="F667" s="154">
        <v>15</v>
      </c>
      <c r="G667" s="154">
        <v>2</v>
      </c>
      <c r="H667" s="154"/>
      <c r="I667" s="154">
        <f>D667*E667*F667*G667</f>
        <v>50.400000000000006</v>
      </c>
      <c r="J667" s="152"/>
    </row>
    <row r="668" spans="1:10" s="131" customFormat="1" ht="15.6">
      <c r="A668" s="276" t="s">
        <v>2</v>
      </c>
      <c r="B668" s="277"/>
      <c r="C668" s="277"/>
      <c r="D668" s="277"/>
      <c r="E668" s="277"/>
      <c r="F668" s="277"/>
      <c r="G668" s="277"/>
      <c r="H668" s="278"/>
      <c r="I668" s="155">
        <f>SUM(I667:I667)</f>
        <v>50.400000000000006</v>
      </c>
      <c r="J668" s="156"/>
    </row>
    <row r="669" spans="1:10" s="131" customFormat="1" ht="15.6">
      <c r="A669" s="160"/>
      <c r="B669" s="125"/>
      <c r="C669" s="125"/>
      <c r="D669" s="125"/>
      <c r="E669" s="125"/>
      <c r="F669" s="125"/>
      <c r="G669" s="125"/>
      <c r="H669" s="125"/>
      <c r="I669" s="125"/>
      <c r="J669" s="124"/>
    </row>
    <row r="670" spans="1:10" s="131" customFormat="1" ht="17.399999999999999">
      <c r="A670" s="135">
        <v>4</v>
      </c>
      <c r="B670" s="268" t="s">
        <v>113</v>
      </c>
      <c r="C670" s="268"/>
      <c r="D670" s="268"/>
      <c r="E670" s="268"/>
      <c r="F670" s="268"/>
      <c r="G670" s="268"/>
      <c r="H670" s="268"/>
      <c r="I670" s="268"/>
      <c r="J670" s="269"/>
    </row>
    <row r="671" spans="1:10" s="131" customFormat="1" ht="15.6">
      <c r="A671" s="133"/>
      <c r="J671" s="134"/>
    </row>
    <row r="672" spans="1:10" s="131" customFormat="1" ht="15.6" customHeight="1">
      <c r="A672" s="140" t="s">
        <v>129</v>
      </c>
      <c r="B672" s="141"/>
      <c r="C672" s="142"/>
      <c r="D672" s="270" t="s">
        <v>222</v>
      </c>
      <c r="E672" s="271"/>
      <c r="F672" s="271"/>
      <c r="G672" s="271"/>
      <c r="H672" s="271"/>
      <c r="I672" s="271"/>
      <c r="J672" s="272"/>
    </row>
    <row r="673" spans="1:10" s="131" customFormat="1" ht="15.6">
      <c r="A673" s="140" t="s">
        <v>131</v>
      </c>
      <c r="B673" s="144"/>
      <c r="C673" s="145"/>
      <c r="D673" s="273"/>
      <c r="E673" s="274"/>
      <c r="F673" s="274"/>
      <c r="G673" s="274"/>
      <c r="H673" s="274"/>
      <c r="I673" s="274"/>
      <c r="J673" s="275"/>
    </row>
    <row r="674" spans="1:10" s="131" customFormat="1" ht="15.6">
      <c r="A674" s="146"/>
      <c r="B674" s="147"/>
      <c r="C674" s="148"/>
      <c r="D674" s="149" t="s">
        <v>155</v>
      </c>
      <c r="E674" s="150"/>
      <c r="F674" s="150"/>
      <c r="G674" s="148"/>
      <c r="H674" s="148"/>
      <c r="I674" s="151" t="s">
        <v>155</v>
      </c>
      <c r="J674" s="152"/>
    </row>
    <row r="675" spans="1:10" s="131" customFormat="1" ht="15.6">
      <c r="A675" s="266" t="s">
        <v>156</v>
      </c>
      <c r="B675" s="267"/>
      <c r="C675" s="153"/>
      <c r="D675" s="154">
        <v>1</v>
      </c>
      <c r="E675" s="154"/>
      <c r="F675" s="154">
        <v>1</v>
      </c>
      <c r="G675" s="154"/>
      <c r="H675" s="154"/>
      <c r="I675" s="154">
        <f>D675*F675</f>
        <v>1</v>
      </c>
      <c r="J675" s="152"/>
    </row>
    <row r="676" spans="1:10" s="131" customFormat="1" ht="15.6">
      <c r="A676" s="276" t="s">
        <v>2</v>
      </c>
      <c r="B676" s="277"/>
      <c r="C676" s="277"/>
      <c r="D676" s="277"/>
      <c r="E676" s="277"/>
      <c r="F676" s="277"/>
      <c r="G676" s="277"/>
      <c r="H676" s="278"/>
      <c r="I676" s="155">
        <f>SUM(I675)</f>
        <v>1</v>
      </c>
      <c r="J676" s="156"/>
    </row>
    <row r="677" spans="1:10" s="131" customFormat="1" ht="15.6" customHeight="1">
      <c r="A677" s="140" t="s">
        <v>129</v>
      </c>
      <c r="B677" s="141"/>
      <c r="C677" s="142"/>
      <c r="D677" s="279" t="s">
        <v>253</v>
      </c>
      <c r="E677" s="280"/>
      <c r="F677" s="280"/>
      <c r="G677" s="280"/>
      <c r="H677" s="280"/>
      <c r="I677" s="280"/>
      <c r="J677" s="281"/>
    </row>
    <row r="678" spans="1:10" s="131" customFormat="1" ht="15.6">
      <c r="A678" s="140" t="s">
        <v>131</v>
      </c>
      <c r="B678" s="144"/>
      <c r="C678" s="145"/>
      <c r="D678" s="282"/>
      <c r="E678" s="283"/>
      <c r="F678" s="283"/>
      <c r="G678" s="283"/>
      <c r="H678" s="283"/>
      <c r="I678" s="283"/>
      <c r="J678" s="284"/>
    </row>
    <row r="679" spans="1:10" s="131" customFormat="1" ht="15.6">
      <c r="A679" s="146"/>
      <c r="B679" s="147"/>
      <c r="C679" s="148"/>
      <c r="D679" s="149" t="s">
        <v>155</v>
      </c>
      <c r="E679" s="150"/>
      <c r="F679" s="150"/>
      <c r="G679" s="148"/>
      <c r="H679" s="148"/>
      <c r="I679" s="151" t="s">
        <v>155</v>
      </c>
      <c r="J679" s="152"/>
    </row>
    <row r="680" spans="1:10" s="131" customFormat="1" ht="15.6">
      <c r="A680" s="266" t="s">
        <v>156</v>
      </c>
      <c r="B680" s="267"/>
      <c r="C680" s="153"/>
      <c r="D680" s="154">
        <v>4</v>
      </c>
      <c r="E680" s="154"/>
      <c r="F680" s="154">
        <v>1</v>
      </c>
      <c r="G680" s="154"/>
      <c r="H680" s="154"/>
      <c r="I680" s="154">
        <f>D680*F680</f>
        <v>4</v>
      </c>
      <c r="J680" s="152"/>
    </row>
    <row r="681" spans="1:10" s="131" customFormat="1" ht="15.6">
      <c r="A681" s="276" t="s">
        <v>2</v>
      </c>
      <c r="B681" s="277"/>
      <c r="C681" s="277"/>
      <c r="D681" s="277"/>
      <c r="E681" s="277"/>
      <c r="F681" s="277"/>
      <c r="G681" s="277"/>
      <c r="H681" s="278"/>
      <c r="I681" s="155">
        <f>SUM(I680)</f>
        <v>4</v>
      </c>
      <c r="J681" s="156"/>
    </row>
    <row r="682" spans="1:10" s="131" customFormat="1" ht="15.6" customHeight="1">
      <c r="A682" s="140" t="s">
        <v>129</v>
      </c>
      <c r="B682" s="141"/>
      <c r="C682" s="142"/>
      <c r="D682" s="270" t="s">
        <v>255</v>
      </c>
      <c r="E682" s="271"/>
      <c r="F682" s="271"/>
      <c r="G682" s="271"/>
      <c r="H682" s="271"/>
      <c r="I682" s="271"/>
      <c r="J682" s="272"/>
    </row>
    <row r="683" spans="1:10" s="131" customFormat="1" ht="15.6">
      <c r="A683" s="140" t="s">
        <v>131</v>
      </c>
      <c r="B683" s="144"/>
      <c r="C683" s="145"/>
      <c r="D683" s="273"/>
      <c r="E683" s="274"/>
      <c r="F683" s="274"/>
      <c r="G683" s="274"/>
      <c r="H683" s="274"/>
      <c r="I683" s="274"/>
      <c r="J683" s="275"/>
    </row>
    <row r="684" spans="1:10" s="131" customFormat="1" ht="15.6">
      <c r="A684" s="146"/>
      <c r="B684" s="147"/>
      <c r="C684" s="148"/>
      <c r="D684" s="149" t="s">
        <v>155</v>
      </c>
      <c r="E684" s="150"/>
      <c r="F684" s="150"/>
      <c r="G684" s="148"/>
      <c r="H684" s="148"/>
      <c r="I684" s="151" t="s">
        <v>155</v>
      </c>
      <c r="J684" s="152"/>
    </row>
    <row r="685" spans="1:10" s="131" customFormat="1" ht="15.6">
      <c r="A685" s="266" t="s">
        <v>156</v>
      </c>
      <c r="B685" s="267"/>
      <c r="C685" s="153"/>
      <c r="D685" s="154">
        <v>4</v>
      </c>
      <c r="E685" s="154"/>
      <c r="F685" s="154">
        <v>1</v>
      </c>
      <c r="G685" s="154"/>
      <c r="H685" s="154"/>
      <c r="I685" s="154">
        <f>D685*F685</f>
        <v>4</v>
      </c>
      <c r="J685" s="152"/>
    </row>
    <row r="686" spans="1:10" s="131" customFormat="1" ht="17.399999999999999" customHeight="1">
      <c r="A686" s="276" t="s">
        <v>2</v>
      </c>
      <c r="B686" s="277"/>
      <c r="C686" s="277"/>
      <c r="D686" s="277"/>
      <c r="E686" s="277"/>
      <c r="F686" s="277"/>
      <c r="G686" s="277"/>
      <c r="H686" s="278"/>
      <c r="I686" s="155">
        <f>SUM(I685)</f>
        <v>4</v>
      </c>
      <c r="J686" s="156"/>
    </row>
    <row r="687" spans="1:10" s="131" customFormat="1" ht="15.6" customHeight="1">
      <c r="A687" s="140" t="s">
        <v>129</v>
      </c>
      <c r="B687" s="141"/>
      <c r="C687" s="142"/>
      <c r="D687" s="279" t="s">
        <v>224</v>
      </c>
      <c r="E687" s="280"/>
      <c r="F687" s="280"/>
      <c r="G687" s="280"/>
      <c r="H687" s="280"/>
      <c r="I687" s="280"/>
      <c r="J687" s="281"/>
    </row>
    <row r="688" spans="1:10" s="131" customFormat="1" ht="15.6" customHeight="1">
      <c r="A688" s="140" t="s">
        <v>131</v>
      </c>
      <c r="B688" s="144"/>
      <c r="C688" s="145"/>
      <c r="D688" s="282"/>
      <c r="E688" s="283"/>
      <c r="F688" s="283"/>
      <c r="G688" s="283"/>
      <c r="H688" s="283"/>
      <c r="I688" s="283"/>
      <c r="J688" s="284"/>
    </row>
    <row r="689" spans="1:10" s="131" customFormat="1" ht="15.6">
      <c r="A689" s="146"/>
      <c r="B689" s="147"/>
      <c r="C689" s="148"/>
      <c r="D689" s="149" t="s">
        <v>155</v>
      </c>
      <c r="E689" s="150"/>
      <c r="F689" s="150"/>
      <c r="G689" s="148"/>
      <c r="H689" s="148"/>
      <c r="I689" s="151" t="s">
        <v>155</v>
      </c>
      <c r="J689" s="152"/>
    </row>
    <row r="690" spans="1:10" s="131" customFormat="1" ht="15.6">
      <c r="A690" s="266" t="s">
        <v>156</v>
      </c>
      <c r="B690" s="267"/>
      <c r="C690" s="153"/>
      <c r="D690" s="154">
        <v>1</v>
      </c>
      <c r="E690" s="154"/>
      <c r="F690" s="154">
        <v>1</v>
      </c>
      <c r="G690" s="154"/>
      <c r="H690" s="154"/>
      <c r="I690" s="154">
        <f>D690*F690</f>
        <v>1</v>
      </c>
      <c r="J690" s="152"/>
    </row>
    <row r="691" spans="1:10" s="131" customFormat="1" ht="15.6">
      <c r="A691" s="276" t="s">
        <v>2</v>
      </c>
      <c r="B691" s="277"/>
      <c r="C691" s="277"/>
      <c r="D691" s="277"/>
      <c r="E691" s="277"/>
      <c r="F691" s="277"/>
      <c r="G691" s="277"/>
      <c r="H691" s="278"/>
      <c r="I691" s="155">
        <f>SUM(I690)</f>
        <v>1</v>
      </c>
      <c r="J691" s="156"/>
    </row>
    <row r="692" spans="1:10" s="131" customFormat="1" ht="27" customHeight="1">
      <c r="A692" s="140" t="s">
        <v>129</v>
      </c>
      <c r="B692" s="141"/>
      <c r="C692" s="142"/>
      <c r="D692" s="279" t="s">
        <v>257</v>
      </c>
      <c r="E692" s="280"/>
      <c r="F692" s="280"/>
      <c r="G692" s="280"/>
      <c r="H692" s="280"/>
      <c r="I692" s="280"/>
      <c r="J692" s="281"/>
    </row>
    <row r="693" spans="1:10" s="131" customFormat="1" ht="49.2" customHeight="1">
      <c r="A693" s="140" t="s">
        <v>131</v>
      </c>
      <c r="B693" s="144"/>
      <c r="C693" s="145"/>
      <c r="D693" s="282"/>
      <c r="E693" s="283"/>
      <c r="F693" s="283"/>
      <c r="G693" s="283"/>
      <c r="H693" s="283"/>
      <c r="I693" s="283"/>
      <c r="J693" s="284"/>
    </row>
    <row r="694" spans="1:10" s="131" customFormat="1" ht="15.6">
      <c r="A694" s="146"/>
      <c r="B694" s="147"/>
      <c r="C694" s="148"/>
      <c r="D694" s="149" t="s">
        <v>155</v>
      </c>
      <c r="E694" s="150"/>
      <c r="F694" s="150"/>
      <c r="G694" s="148"/>
      <c r="H694" s="148"/>
      <c r="I694" s="151" t="s">
        <v>155</v>
      </c>
      <c r="J694" s="152"/>
    </row>
    <row r="695" spans="1:10" s="131" customFormat="1" ht="16.2" customHeight="1">
      <c r="A695" s="266" t="s">
        <v>156</v>
      </c>
      <c r="B695" s="267"/>
      <c r="C695" s="153"/>
      <c r="D695" s="154">
        <v>4</v>
      </c>
      <c r="E695" s="154"/>
      <c r="F695" s="154">
        <v>1</v>
      </c>
      <c r="G695" s="154"/>
      <c r="H695" s="154"/>
      <c r="I695" s="154">
        <f>D695*F695</f>
        <v>4</v>
      </c>
      <c r="J695" s="152"/>
    </row>
    <row r="696" spans="1:10" s="131" customFormat="1" ht="16.2" customHeight="1">
      <c r="A696" s="276" t="s">
        <v>2</v>
      </c>
      <c r="B696" s="277"/>
      <c r="C696" s="277"/>
      <c r="D696" s="277"/>
      <c r="E696" s="277"/>
      <c r="F696" s="277"/>
      <c r="G696" s="277"/>
      <c r="H696" s="278"/>
      <c r="I696" s="155">
        <f>SUM(I695)</f>
        <v>4</v>
      </c>
      <c r="J696" s="156"/>
    </row>
    <row r="697" spans="1:10" s="131" customFormat="1" ht="25.2" customHeight="1">
      <c r="A697" s="160"/>
      <c r="B697" s="125"/>
      <c r="C697" s="125"/>
      <c r="D697" s="125"/>
      <c r="E697" s="125"/>
      <c r="F697" s="125"/>
      <c r="G697" s="125"/>
      <c r="H697" s="125"/>
      <c r="I697" s="125"/>
      <c r="J697" s="124"/>
    </row>
    <row r="698" spans="1:10" s="131" customFormat="1" ht="39" customHeight="1">
      <c r="A698" s="135">
        <v>5</v>
      </c>
      <c r="B698" s="268" t="s">
        <v>171</v>
      </c>
      <c r="C698" s="268"/>
      <c r="D698" s="268"/>
      <c r="E698" s="268"/>
      <c r="F698" s="268"/>
      <c r="G698" s="268"/>
      <c r="H698" s="268"/>
      <c r="I698" s="268"/>
      <c r="J698" s="269"/>
    </row>
    <row r="699" spans="1:10" s="131" customFormat="1" ht="15.6">
      <c r="A699" s="133"/>
      <c r="J699" s="134"/>
    </row>
    <row r="700" spans="1:10" s="131" customFormat="1" ht="15.6">
      <c r="A700" s="140" t="s">
        <v>129</v>
      </c>
      <c r="B700" s="141"/>
      <c r="C700" s="142"/>
      <c r="D700" s="270" t="s">
        <v>47</v>
      </c>
      <c r="E700" s="271"/>
      <c r="F700" s="271"/>
      <c r="G700" s="271"/>
      <c r="H700" s="271"/>
      <c r="I700" s="271"/>
      <c r="J700" s="272"/>
    </row>
    <row r="701" spans="1:10" s="131" customFormat="1" ht="15.6">
      <c r="A701" s="140" t="s">
        <v>131</v>
      </c>
      <c r="B701" s="144"/>
      <c r="C701" s="145"/>
      <c r="D701" s="273"/>
      <c r="E701" s="274"/>
      <c r="F701" s="274"/>
      <c r="G701" s="274"/>
      <c r="H701" s="274"/>
      <c r="I701" s="274"/>
      <c r="J701" s="275"/>
    </row>
    <row r="702" spans="1:10" s="131" customFormat="1" ht="15.6">
      <c r="A702" s="146"/>
      <c r="B702" s="147"/>
      <c r="C702" s="148"/>
      <c r="D702" s="149" t="s">
        <v>157</v>
      </c>
      <c r="E702" s="149"/>
      <c r="F702" s="149" t="s">
        <v>132</v>
      </c>
      <c r="G702" s="149"/>
      <c r="H702" s="149"/>
      <c r="I702" s="149" t="s">
        <v>158</v>
      </c>
      <c r="J702" s="152"/>
    </row>
    <row r="703" spans="1:10" s="131" customFormat="1" ht="45.6" customHeight="1">
      <c r="A703" s="266" t="s">
        <v>156</v>
      </c>
      <c r="B703" s="267"/>
      <c r="C703" s="153"/>
      <c r="D703" s="154">
        <v>18</v>
      </c>
      <c r="E703" s="154"/>
      <c r="F703" s="154">
        <v>1</v>
      </c>
      <c r="G703" s="154"/>
      <c r="H703" s="154"/>
      <c r="I703" s="154">
        <f>D703*F703</f>
        <v>18</v>
      </c>
      <c r="J703" s="152"/>
    </row>
    <row r="704" spans="1:10" s="131" customFormat="1" ht="15.6">
      <c r="A704" s="276" t="s">
        <v>2</v>
      </c>
      <c r="B704" s="277"/>
      <c r="C704" s="277"/>
      <c r="D704" s="277"/>
      <c r="E704" s="277"/>
      <c r="F704" s="277"/>
      <c r="G704" s="277"/>
      <c r="H704" s="278"/>
      <c r="I704" s="155">
        <f>SUM(I703:I703)</f>
        <v>18</v>
      </c>
      <c r="J704" s="156"/>
    </row>
    <row r="705" spans="1:10" s="131" customFormat="1" ht="15.6">
      <c r="A705" s="140" t="s">
        <v>129</v>
      </c>
      <c r="B705" s="141"/>
      <c r="C705" s="142"/>
      <c r="D705" s="270" t="s">
        <v>180</v>
      </c>
      <c r="E705" s="271"/>
      <c r="F705" s="271"/>
      <c r="G705" s="271"/>
      <c r="H705" s="271"/>
      <c r="I705" s="271"/>
      <c r="J705" s="272"/>
    </row>
    <row r="706" spans="1:10" s="131" customFormat="1" ht="17.399999999999999" customHeight="1">
      <c r="A706" s="140" t="s">
        <v>131</v>
      </c>
      <c r="B706" s="144"/>
      <c r="C706" s="145"/>
      <c r="D706" s="273"/>
      <c r="E706" s="274"/>
      <c r="F706" s="274"/>
      <c r="G706" s="274"/>
      <c r="H706" s="274"/>
      <c r="I706" s="274"/>
      <c r="J706" s="275"/>
    </row>
    <row r="707" spans="1:10" s="131" customFormat="1" ht="15.6">
      <c r="A707" s="146"/>
      <c r="B707" s="147"/>
      <c r="C707" s="148"/>
      <c r="D707" s="149" t="s">
        <v>157</v>
      </c>
      <c r="E707" s="149"/>
      <c r="F707" s="149" t="s">
        <v>132</v>
      </c>
      <c r="G707" s="149"/>
      <c r="H707" s="149"/>
      <c r="I707" s="149" t="s">
        <v>158</v>
      </c>
      <c r="J707" s="152"/>
    </row>
    <row r="708" spans="1:10" s="131" customFormat="1" ht="15.6">
      <c r="A708" s="266" t="s">
        <v>156</v>
      </c>
      <c r="B708" s="267"/>
      <c r="C708" s="153"/>
      <c r="D708" s="154">
        <v>18</v>
      </c>
      <c r="E708" s="154"/>
      <c r="F708" s="154">
        <v>1</v>
      </c>
      <c r="G708" s="154"/>
      <c r="H708" s="154"/>
      <c r="I708" s="154">
        <f>D708*F708</f>
        <v>18</v>
      </c>
      <c r="J708" s="152"/>
    </row>
    <row r="709" spans="1:10" s="131" customFormat="1" ht="15.6">
      <c r="A709" s="276" t="s">
        <v>2</v>
      </c>
      <c r="B709" s="277"/>
      <c r="C709" s="277"/>
      <c r="D709" s="277"/>
      <c r="E709" s="277"/>
      <c r="F709" s="277"/>
      <c r="G709" s="277"/>
      <c r="H709" s="278"/>
      <c r="I709" s="155">
        <f>SUM(I708:I708)</f>
        <v>18</v>
      </c>
      <c r="J709" s="156"/>
    </row>
    <row r="710" spans="1:10" s="131" customFormat="1" ht="15.6">
      <c r="A710" s="140" t="s">
        <v>129</v>
      </c>
      <c r="B710" s="141"/>
      <c r="C710" s="142"/>
      <c r="D710" s="270" t="s">
        <v>49</v>
      </c>
      <c r="E710" s="271"/>
      <c r="F710" s="271"/>
      <c r="G710" s="271"/>
      <c r="H710" s="271"/>
      <c r="I710" s="271"/>
      <c r="J710" s="272"/>
    </row>
    <row r="711" spans="1:10" s="131" customFormat="1" ht="15.6">
      <c r="A711" s="140" t="s">
        <v>131</v>
      </c>
      <c r="B711" s="144"/>
      <c r="C711" s="145"/>
      <c r="D711" s="273"/>
      <c r="E711" s="274"/>
      <c r="F711" s="274"/>
      <c r="G711" s="274"/>
      <c r="H711" s="274"/>
      <c r="I711" s="274"/>
      <c r="J711" s="275"/>
    </row>
    <row r="712" spans="1:10" s="131" customFormat="1" ht="15.6">
      <c r="A712" s="146"/>
      <c r="B712" s="147"/>
      <c r="C712" s="148"/>
      <c r="D712" s="149" t="s">
        <v>157</v>
      </c>
      <c r="E712" s="149"/>
      <c r="F712" s="149" t="s">
        <v>132</v>
      </c>
      <c r="G712" s="149"/>
      <c r="H712" s="149"/>
      <c r="I712" s="149" t="s">
        <v>159</v>
      </c>
      <c r="J712" s="152"/>
    </row>
    <row r="713" spans="1:10" s="131" customFormat="1" ht="15.6">
      <c r="A713" s="266" t="s">
        <v>156</v>
      </c>
      <c r="B713" s="267"/>
      <c r="C713" s="153"/>
      <c r="D713" s="154">
        <v>4</v>
      </c>
      <c r="E713" s="154"/>
      <c r="F713" s="154">
        <v>1</v>
      </c>
      <c r="G713" s="154"/>
      <c r="H713" s="154"/>
      <c r="I713" s="154">
        <f>D713*F713</f>
        <v>4</v>
      </c>
      <c r="J713" s="152"/>
    </row>
    <row r="714" spans="1:10" s="131" customFormat="1" ht="15.6">
      <c r="A714" s="276" t="s">
        <v>2</v>
      </c>
      <c r="B714" s="277"/>
      <c r="C714" s="277"/>
      <c r="D714" s="277"/>
      <c r="E714" s="277"/>
      <c r="F714" s="277"/>
      <c r="G714" s="277"/>
      <c r="H714" s="278"/>
      <c r="I714" s="155">
        <f>SUM(I713:I713)</f>
        <v>4</v>
      </c>
      <c r="J714" s="156"/>
    </row>
    <row r="715" spans="1:10" s="131" customFormat="1" ht="15.6">
      <c r="A715" s="140" t="s">
        <v>129</v>
      </c>
      <c r="B715" s="141"/>
      <c r="C715" s="142"/>
      <c r="D715" s="270" t="s">
        <v>169</v>
      </c>
      <c r="E715" s="271"/>
      <c r="F715" s="271"/>
      <c r="G715" s="271"/>
      <c r="H715" s="271"/>
      <c r="I715" s="271"/>
      <c r="J715" s="272"/>
    </row>
    <row r="716" spans="1:10" s="131" customFormat="1" ht="15.6">
      <c r="A716" s="140" t="s">
        <v>131</v>
      </c>
      <c r="B716" s="144"/>
      <c r="C716" s="145"/>
      <c r="D716" s="273"/>
      <c r="E716" s="274"/>
      <c r="F716" s="274"/>
      <c r="G716" s="274"/>
      <c r="H716" s="274"/>
      <c r="I716" s="274"/>
      <c r="J716" s="275"/>
    </row>
    <row r="717" spans="1:10" s="131" customFormat="1" ht="15.6">
      <c r="A717" s="146"/>
      <c r="B717" s="147"/>
      <c r="C717" s="148"/>
      <c r="D717" s="149" t="s">
        <v>157</v>
      </c>
      <c r="E717" s="149"/>
      <c r="F717" s="149" t="s">
        <v>132</v>
      </c>
      <c r="G717" s="149"/>
      <c r="H717" s="149"/>
      <c r="I717" s="149" t="s">
        <v>159</v>
      </c>
      <c r="J717" s="152"/>
    </row>
    <row r="718" spans="1:10" s="131" customFormat="1" ht="15.6">
      <c r="A718" s="266" t="s">
        <v>156</v>
      </c>
      <c r="B718" s="267"/>
      <c r="C718" s="153"/>
      <c r="D718" s="154">
        <v>18</v>
      </c>
      <c r="E718" s="154"/>
      <c r="F718" s="154">
        <v>1</v>
      </c>
      <c r="G718" s="154"/>
      <c r="H718" s="154"/>
      <c r="I718" s="154">
        <f>D718*F718</f>
        <v>18</v>
      </c>
      <c r="J718" s="152"/>
    </row>
    <row r="719" spans="1:10" s="131" customFormat="1" ht="15.6">
      <c r="A719" s="276" t="s">
        <v>2</v>
      </c>
      <c r="B719" s="277"/>
      <c r="C719" s="277"/>
      <c r="D719" s="277"/>
      <c r="E719" s="277"/>
      <c r="F719" s="277"/>
      <c r="G719" s="277"/>
      <c r="H719" s="278"/>
      <c r="I719" s="155">
        <f>SUM(I718:I718)</f>
        <v>18</v>
      </c>
      <c r="J719" s="156"/>
    </row>
    <row r="720" spans="1:10" s="131" customFormat="1" ht="15.6">
      <c r="A720" s="140" t="s">
        <v>129</v>
      </c>
      <c r="B720" s="141"/>
      <c r="C720" s="142"/>
      <c r="D720" s="270" t="s">
        <v>227</v>
      </c>
      <c r="E720" s="271"/>
      <c r="F720" s="271"/>
      <c r="G720" s="271"/>
      <c r="H720" s="271"/>
      <c r="I720" s="271"/>
      <c r="J720" s="272"/>
    </row>
    <row r="721" spans="1:10" s="131" customFormat="1" ht="15.6">
      <c r="A721" s="140" t="s">
        <v>131</v>
      </c>
      <c r="B721" s="144"/>
      <c r="C721" s="145"/>
      <c r="D721" s="273"/>
      <c r="E721" s="274"/>
      <c r="F721" s="274"/>
      <c r="G721" s="274"/>
      <c r="H721" s="274"/>
      <c r="I721" s="274"/>
      <c r="J721" s="275"/>
    </row>
    <row r="722" spans="1:10" s="131" customFormat="1" ht="15.6">
      <c r="A722" s="146"/>
      <c r="B722" s="147"/>
      <c r="C722" s="148"/>
      <c r="D722" s="149" t="s">
        <v>157</v>
      </c>
      <c r="E722" s="149"/>
      <c r="F722" s="149" t="s">
        <v>132</v>
      </c>
      <c r="G722" s="149"/>
      <c r="H722" s="149"/>
      <c r="I722" s="149" t="s">
        <v>159</v>
      </c>
      <c r="J722" s="152"/>
    </row>
    <row r="723" spans="1:10" s="131" customFormat="1" ht="15.6">
      <c r="A723" s="266" t="s">
        <v>156</v>
      </c>
      <c r="B723" s="267"/>
      <c r="C723" s="153"/>
      <c r="D723" s="154">
        <v>18</v>
      </c>
      <c r="E723" s="154"/>
      <c r="F723" s="154">
        <v>1</v>
      </c>
      <c r="G723" s="154"/>
      <c r="H723" s="154"/>
      <c r="I723" s="154">
        <f>D723*F723</f>
        <v>18</v>
      </c>
      <c r="J723" s="152"/>
    </row>
    <row r="724" spans="1:10" s="131" customFormat="1" ht="15.6">
      <c r="A724" s="276" t="s">
        <v>2</v>
      </c>
      <c r="B724" s="277"/>
      <c r="C724" s="277"/>
      <c r="D724" s="277"/>
      <c r="E724" s="277"/>
      <c r="F724" s="277"/>
      <c r="G724" s="277"/>
      <c r="H724" s="278"/>
      <c r="I724" s="155">
        <f>SUM(I723:I723)</f>
        <v>18</v>
      </c>
      <c r="J724" s="156"/>
    </row>
    <row r="725" spans="1:10" s="131" customFormat="1" ht="15.6">
      <c r="A725" s="140" t="s">
        <v>129</v>
      </c>
      <c r="B725" s="141"/>
      <c r="C725" s="142"/>
      <c r="D725" s="270" t="s">
        <v>314</v>
      </c>
      <c r="E725" s="271"/>
      <c r="F725" s="271"/>
      <c r="G725" s="271"/>
      <c r="H725" s="271"/>
      <c r="I725" s="271"/>
      <c r="J725" s="272"/>
    </row>
    <row r="726" spans="1:10" s="131" customFormat="1" ht="15.6">
      <c r="A726" s="140" t="s">
        <v>131</v>
      </c>
      <c r="B726" s="144"/>
      <c r="C726" s="145"/>
      <c r="D726" s="273"/>
      <c r="E726" s="274"/>
      <c r="F726" s="274"/>
      <c r="G726" s="274"/>
      <c r="H726" s="274"/>
      <c r="I726" s="274"/>
      <c r="J726" s="275"/>
    </row>
    <row r="727" spans="1:10" s="131" customFormat="1" ht="15.6">
      <c r="A727" s="146"/>
      <c r="B727" s="147"/>
      <c r="C727" s="148"/>
      <c r="D727" s="149" t="s">
        <v>157</v>
      </c>
      <c r="E727" s="149"/>
      <c r="F727" s="149" t="s">
        <v>132</v>
      </c>
      <c r="G727" s="149"/>
      <c r="H727" s="149"/>
      <c r="I727" s="149" t="s">
        <v>159</v>
      </c>
      <c r="J727" s="152"/>
    </row>
    <row r="728" spans="1:10" s="131" customFormat="1" ht="15.6">
      <c r="A728" s="266" t="s">
        <v>156</v>
      </c>
      <c r="B728" s="267"/>
      <c r="C728" s="153"/>
      <c r="D728" s="154">
        <v>10</v>
      </c>
      <c r="E728" s="154"/>
      <c r="F728" s="154">
        <v>1</v>
      </c>
      <c r="G728" s="154"/>
      <c r="H728" s="154"/>
      <c r="I728" s="154">
        <f>D728*F728</f>
        <v>10</v>
      </c>
      <c r="J728" s="152"/>
    </row>
    <row r="729" spans="1:10" s="131" customFormat="1" ht="15.6">
      <c r="A729" s="276" t="s">
        <v>2</v>
      </c>
      <c r="B729" s="277"/>
      <c r="C729" s="277"/>
      <c r="D729" s="277"/>
      <c r="E729" s="277"/>
      <c r="F729" s="277"/>
      <c r="G729" s="277"/>
      <c r="H729" s="278"/>
      <c r="I729" s="155">
        <f>SUM(I728:I728)</f>
        <v>10</v>
      </c>
      <c r="J729" s="156"/>
    </row>
    <row r="730" spans="1:10" s="131" customFormat="1" ht="15.6">
      <c r="A730" s="140" t="s">
        <v>129</v>
      </c>
      <c r="B730" s="141"/>
      <c r="C730" s="142"/>
      <c r="D730" s="270" t="s">
        <v>361</v>
      </c>
      <c r="E730" s="271"/>
      <c r="F730" s="271"/>
      <c r="G730" s="271"/>
      <c r="H730" s="271"/>
      <c r="I730" s="271"/>
      <c r="J730" s="272"/>
    </row>
    <row r="731" spans="1:10" s="131" customFormat="1" ht="15.6">
      <c r="A731" s="140" t="s">
        <v>131</v>
      </c>
      <c r="B731" s="144"/>
      <c r="C731" s="145"/>
      <c r="D731" s="273"/>
      <c r="E731" s="274"/>
      <c r="F731" s="274"/>
      <c r="G731" s="274"/>
      <c r="H731" s="274"/>
      <c r="I731" s="274"/>
      <c r="J731" s="275"/>
    </row>
    <row r="732" spans="1:10" s="131" customFormat="1" ht="15.6">
      <c r="A732" s="146"/>
      <c r="B732" s="147"/>
      <c r="C732" s="148"/>
      <c r="D732" s="149" t="s">
        <v>157</v>
      </c>
      <c r="E732" s="149"/>
      <c r="F732" s="149" t="s">
        <v>132</v>
      </c>
      <c r="G732" s="149"/>
      <c r="H732" s="149"/>
      <c r="I732" s="149" t="s">
        <v>159</v>
      </c>
      <c r="J732" s="152"/>
    </row>
    <row r="733" spans="1:10" s="131" customFormat="1" ht="15.6">
      <c r="A733" s="266" t="s">
        <v>156</v>
      </c>
      <c r="B733" s="267"/>
      <c r="C733" s="153"/>
      <c r="D733" s="154">
        <v>1</v>
      </c>
      <c r="E733" s="154"/>
      <c r="F733" s="154">
        <v>1</v>
      </c>
      <c r="G733" s="154"/>
      <c r="H733" s="154"/>
      <c r="I733" s="154">
        <f>D733*F733</f>
        <v>1</v>
      </c>
      <c r="J733" s="152"/>
    </row>
    <row r="734" spans="1:10" s="131" customFormat="1" ht="15.6">
      <c r="A734" s="276" t="s">
        <v>2</v>
      </c>
      <c r="B734" s="277"/>
      <c r="C734" s="277"/>
      <c r="D734" s="277"/>
      <c r="E734" s="277"/>
      <c r="F734" s="277"/>
      <c r="G734" s="277"/>
      <c r="H734" s="278"/>
      <c r="I734" s="155">
        <f>SUM(I733:I733)</f>
        <v>1</v>
      </c>
      <c r="J734" s="156"/>
    </row>
    <row r="735" spans="1:10" s="131" customFormat="1" ht="15.6">
      <c r="A735" s="140" t="s">
        <v>129</v>
      </c>
      <c r="B735" s="141"/>
      <c r="C735" s="142"/>
      <c r="D735" s="270" t="s">
        <v>363</v>
      </c>
      <c r="E735" s="271"/>
      <c r="F735" s="271"/>
      <c r="G735" s="271"/>
      <c r="H735" s="271"/>
      <c r="I735" s="271"/>
      <c r="J735" s="272"/>
    </row>
    <row r="736" spans="1:10" s="131" customFormat="1" ht="15.6">
      <c r="A736" s="140" t="s">
        <v>131</v>
      </c>
      <c r="B736" s="144"/>
      <c r="C736" s="145"/>
      <c r="D736" s="273"/>
      <c r="E736" s="274"/>
      <c r="F736" s="274"/>
      <c r="G736" s="274"/>
      <c r="H736" s="274"/>
      <c r="I736" s="274"/>
      <c r="J736" s="275"/>
    </row>
    <row r="737" spans="1:10" s="131" customFormat="1" ht="15.6">
      <c r="A737" s="146"/>
      <c r="B737" s="147"/>
      <c r="C737" s="148"/>
      <c r="D737" s="149" t="s">
        <v>157</v>
      </c>
      <c r="E737" s="149"/>
      <c r="F737" s="149" t="s">
        <v>132</v>
      </c>
      <c r="G737" s="149"/>
      <c r="H737" s="149"/>
      <c r="I737" s="149" t="s">
        <v>159</v>
      </c>
      <c r="J737" s="152"/>
    </row>
    <row r="738" spans="1:10" s="131" customFormat="1" ht="15.6">
      <c r="A738" s="266" t="s">
        <v>156</v>
      </c>
      <c r="B738" s="267"/>
      <c r="C738" s="153"/>
      <c r="D738" s="154">
        <v>4</v>
      </c>
      <c r="E738" s="154"/>
      <c r="F738" s="154">
        <v>1</v>
      </c>
      <c r="G738" s="154"/>
      <c r="H738" s="154"/>
      <c r="I738" s="154">
        <f>D738*F738</f>
        <v>4</v>
      </c>
      <c r="J738" s="152"/>
    </row>
    <row r="739" spans="1:10" s="131" customFormat="1" ht="15.6">
      <c r="A739" s="276" t="s">
        <v>2</v>
      </c>
      <c r="B739" s="277"/>
      <c r="C739" s="277"/>
      <c r="D739" s="277"/>
      <c r="E739" s="277"/>
      <c r="F739" s="277"/>
      <c r="G739" s="277"/>
      <c r="H739" s="278"/>
      <c r="I739" s="155">
        <f>SUM(I738:I738)</f>
        <v>4</v>
      </c>
      <c r="J739" s="156"/>
    </row>
    <row r="740" spans="1:10" s="131" customFormat="1" ht="15.6">
      <c r="A740" s="140" t="s">
        <v>129</v>
      </c>
      <c r="B740" s="141"/>
      <c r="C740" s="142"/>
      <c r="D740" s="270" t="s">
        <v>365</v>
      </c>
      <c r="E740" s="271"/>
      <c r="F740" s="271"/>
      <c r="G740" s="271"/>
      <c r="H740" s="271"/>
      <c r="I740" s="271"/>
      <c r="J740" s="272"/>
    </row>
    <row r="741" spans="1:10" s="131" customFormat="1" ht="15.6">
      <c r="A741" s="140" t="s">
        <v>131</v>
      </c>
      <c r="B741" s="144"/>
      <c r="C741" s="145"/>
      <c r="D741" s="273"/>
      <c r="E741" s="274"/>
      <c r="F741" s="274"/>
      <c r="G741" s="274"/>
      <c r="H741" s="274"/>
      <c r="I741" s="274"/>
      <c r="J741" s="275"/>
    </row>
    <row r="742" spans="1:10" s="131" customFormat="1" ht="15.6">
      <c r="A742" s="146"/>
      <c r="B742" s="147"/>
      <c r="C742" s="148"/>
      <c r="D742" s="149" t="s">
        <v>157</v>
      </c>
      <c r="E742" s="149"/>
      <c r="F742" s="149" t="s">
        <v>132</v>
      </c>
      <c r="G742" s="149"/>
      <c r="H742" s="149"/>
      <c r="I742" s="149" t="s">
        <v>159</v>
      </c>
      <c r="J742" s="152"/>
    </row>
    <row r="743" spans="1:10" s="131" customFormat="1" ht="15.6">
      <c r="A743" s="266" t="s">
        <v>156</v>
      </c>
      <c r="B743" s="267"/>
      <c r="C743" s="153"/>
      <c r="D743" s="154">
        <v>4</v>
      </c>
      <c r="E743" s="154"/>
      <c r="F743" s="154">
        <v>1</v>
      </c>
      <c r="G743" s="154"/>
      <c r="H743" s="154"/>
      <c r="I743" s="154">
        <f>D743*F743</f>
        <v>4</v>
      </c>
      <c r="J743" s="152"/>
    </row>
    <row r="744" spans="1:10" s="131" customFormat="1" ht="15.6">
      <c r="A744" s="276" t="s">
        <v>2</v>
      </c>
      <c r="B744" s="277"/>
      <c r="C744" s="277"/>
      <c r="D744" s="277"/>
      <c r="E744" s="277"/>
      <c r="F744" s="277"/>
      <c r="G744" s="277"/>
      <c r="H744" s="278"/>
      <c r="I744" s="155">
        <f>SUM(I743:I743)</f>
        <v>4</v>
      </c>
      <c r="J744" s="156"/>
    </row>
    <row r="745" spans="1:10" s="131" customFormat="1" ht="15.6">
      <c r="A745" s="133"/>
      <c r="J745" s="134"/>
    </row>
    <row r="746" spans="1:10" s="131" customFormat="1" ht="17.399999999999999">
      <c r="A746" s="135">
        <v>6</v>
      </c>
      <c r="B746" s="285" t="s">
        <v>160</v>
      </c>
      <c r="C746" s="286"/>
      <c r="D746" s="286"/>
      <c r="E746" s="286"/>
      <c r="F746" s="286"/>
      <c r="G746" s="286"/>
      <c r="H746" s="286"/>
      <c r="I746" s="286"/>
      <c r="J746" s="287"/>
    </row>
    <row r="747" spans="1:10" s="131" customFormat="1" ht="15.6">
      <c r="A747" s="133"/>
      <c r="J747" s="134"/>
    </row>
    <row r="748" spans="1:10" s="131" customFormat="1" ht="15.6">
      <c r="A748" s="140" t="s">
        <v>129</v>
      </c>
      <c r="B748" s="141"/>
      <c r="C748" s="142"/>
      <c r="D748" s="270" t="s">
        <v>178</v>
      </c>
      <c r="E748" s="271"/>
      <c r="F748" s="271"/>
      <c r="G748" s="271"/>
      <c r="H748" s="271"/>
      <c r="I748" s="271"/>
      <c r="J748" s="272"/>
    </row>
    <row r="749" spans="1:10" s="131" customFormat="1" ht="15.6">
      <c r="A749" s="140" t="s">
        <v>131</v>
      </c>
      <c r="B749" s="144"/>
      <c r="C749" s="145"/>
      <c r="D749" s="273"/>
      <c r="E749" s="274"/>
      <c r="F749" s="274"/>
      <c r="G749" s="274"/>
      <c r="H749" s="274"/>
      <c r="I749" s="274"/>
      <c r="J749" s="275"/>
    </row>
    <row r="750" spans="1:10" s="131" customFormat="1" ht="15.6">
      <c r="A750" s="146"/>
      <c r="B750" s="147"/>
      <c r="C750" s="148"/>
      <c r="D750" s="149" t="s">
        <v>161</v>
      </c>
      <c r="E750" s="149"/>
      <c r="F750" s="149" t="s">
        <v>132</v>
      </c>
      <c r="G750" s="149"/>
      <c r="H750" s="149"/>
      <c r="I750" s="149" t="s">
        <v>138</v>
      </c>
      <c r="J750" s="152"/>
    </row>
    <row r="751" spans="1:10" s="131" customFormat="1" ht="15.6">
      <c r="A751" s="266" t="s">
        <v>199</v>
      </c>
      <c r="B751" s="267"/>
      <c r="C751" s="153"/>
      <c r="D751" s="154">
        <v>138.76</v>
      </c>
      <c r="E751" s="154"/>
      <c r="F751" s="154">
        <v>1</v>
      </c>
      <c r="G751" s="154"/>
      <c r="H751" s="154"/>
      <c r="I751" s="159">
        <f>D751*F751</f>
        <v>138.76</v>
      </c>
      <c r="J751" s="152"/>
    </row>
    <row r="752" spans="1:10" s="131" customFormat="1" ht="15.6">
      <c r="A752" s="140" t="s">
        <v>129</v>
      </c>
      <c r="B752" s="141"/>
      <c r="C752" s="142"/>
      <c r="D752" s="270" t="s">
        <v>212</v>
      </c>
      <c r="E752" s="271"/>
      <c r="F752" s="271"/>
      <c r="G752" s="271"/>
      <c r="H752" s="271"/>
      <c r="I752" s="271"/>
      <c r="J752" s="272"/>
    </row>
    <row r="753" spans="1:10" s="131" customFormat="1" ht="15.6">
      <c r="A753" s="140" t="s">
        <v>131</v>
      </c>
      <c r="B753" s="144"/>
      <c r="C753" s="145"/>
      <c r="D753" s="273"/>
      <c r="E753" s="274"/>
      <c r="F753" s="274"/>
      <c r="G753" s="274"/>
      <c r="H753" s="274"/>
      <c r="I753" s="274"/>
      <c r="J753" s="275"/>
    </row>
    <row r="754" spans="1:10" s="131" customFormat="1" ht="15.6">
      <c r="A754" s="146"/>
      <c r="B754" s="147"/>
      <c r="C754" s="148"/>
      <c r="D754" s="149"/>
      <c r="E754" s="150"/>
      <c r="F754" s="148" t="s">
        <v>148</v>
      </c>
      <c r="G754" s="148" t="s">
        <v>151</v>
      </c>
      <c r="H754" s="148" t="s">
        <v>146</v>
      </c>
      <c r="I754" s="151" t="s">
        <v>138</v>
      </c>
      <c r="J754" s="152"/>
    </row>
    <row r="755" spans="1:10" s="131" customFormat="1" ht="15.6">
      <c r="A755" s="266" t="s">
        <v>359</v>
      </c>
      <c r="B755" s="267"/>
      <c r="C755" s="158" t="s">
        <v>152</v>
      </c>
      <c r="D755" s="154"/>
      <c r="E755" s="154"/>
      <c r="F755" s="154">
        <v>11.98</v>
      </c>
      <c r="G755" s="154">
        <v>0</v>
      </c>
      <c r="H755" s="154">
        <v>1</v>
      </c>
      <c r="I755" s="154">
        <f>F755-G755</f>
        <v>11.98</v>
      </c>
      <c r="J755" s="152"/>
    </row>
    <row r="756" spans="1:10" s="131" customFormat="1" ht="15.6">
      <c r="A756" s="266"/>
      <c r="B756" s="267"/>
      <c r="C756" s="158" t="s">
        <v>152</v>
      </c>
      <c r="D756" s="154"/>
      <c r="E756" s="154"/>
      <c r="F756" s="154"/>
      <c r="G756" s="154">
        <v>0</v>
      </c>
      <c r="H756" s="154">
        <v>1</v>
      </c>
      <c r="I756" s="154">
        <f t="shared" ref="I756" si="45">F756-G756</f>
        <v>0</v>
      </c>
      <c r="J756" s="152"/>
    </row>
    <row r="757" spans="1:10" s="131" customFormat="1" ht="15.6">
      <c r="A757" s="276" t="s">
        <v>2</v>
      </c>
      <c r="B757" s="277"/>
      <c r="C757" s="277"/>
      <c r="D757" s="277"/>
      <c r="E757" s="277"/>
      <c r="F757" s="277"/>
      <c r="G757" s="277"/>
      <c r="H757" s="278"/>
      <c r="I757" s="155">
        <f>SUM(I755:I756)</f>
        <v>11.98</v>
      </c>
      <c r="J757" s="152"/>
    </row>
    <row r="758" spans="1:10" s="131" customFormat="1" ht="15.6">
      <c r="A758" s="160"/>
      <c r="B758" s="125"/>
      <c r="C758" s="125"/>
      <c r="D758" s="125"/>
      <c r="E758" s="125"/>
      <c r="F758" s="125"/>
      <c r="G758" s="125"/>
      <c r="H758" s="125"/>
      <c r="I758" s="125"/>
      <c r="J758" s="124"/>
    </row>
    <row r="759" spans="1:10" s="131" customFormat="1" ht="15.6">
      <c r="A759" s="160"/>
      <c r="B759" s="125"/>
      <c r="C759" s="125"/>
      <c r="D759" s="125"/>
      <c r="E759" s="125"/>
      <c r="F759" s="125"/>
      <c r="G759" s="125"/>
      <c r="H759" s="125"/>
      <c r="I759" s="125"/>
      <c r="J759" s="124"/>
    </row>
    <row r="760" spans="1:10" s="131" customFormat="1" ht="15.6">
      <c r="A760" s="160"/>
      <c r="B760" s="125"/>
      <c r="C760" s="125"/>
      <c r="D760" s="125"/>
      <c r="E760" s="125"/>
      <c r="F760" s="125"/>
      <c r="G760" s="125"/>
      <c r="H760" s="125"/>
      <c r="I760" s="125"/>
      <c r="J760" s="124"/>
    </row>
    <row r="761" spans="1:10" s="131" customFormat="1" ht="15.6">
      <c r="A761" s="164"/>
      <c r="B761" s="165"/>
      <c r="C761" s="166"/>
      <c r="D761" s="167"/>
      <c r="E761" s="168"/>
      <c r="F761" s="166"/>
      <c r="G761" s="166"/>
      <c r="H761" s="166"/>
      <c r="I761" s="169"/>
      <c r="J761" s="170"/>
    </row>
    <row r="762" spans="1:10" s="131" customFormat="1" ht="15.6">
      <c r="A762" s="172"/>
      <c r="B762" s="173"/>
      <c r="C762" s="173"/>
      <c r="D762" s="173"/>
      <c r="E762" s="173"/>
      <c r="F762" s="173"/>
      <c r="G762" s="173"/>
      <c r="H762" s="174"/>
      <c r="I762" s="174"/>
      <c r="J762" s="175"/>
    </row>
    <row r="763" spans="1:10" s="131" customFormat="1" ht="15.6">
      <c r="A763" s="176"/>
      <c r="B763" s="318" t="s">
        <v>204</v>
      </c>
      <c r="C763" s="318"/>
      <c r="D763" s="318"/>
      <c r="E763" s="318"/>
      <c r="F763" s="318"/>
      <c r="G763" s="318"/>
      <c r="H763" s="177"/>
      <c r="I763" s="171"/>
      <c r="J763" s="178"/>
    </row>
    <row r="764" spans="1:10" s="131" customFormat="1" ht="15.6">
      <c r="A764" s="179"/>
      <c r="B764" s="319" t="s">
        <v>205</v>
      </c>
      <c r="C764" s="319"/>
      <c r="D764" s="319"/>
      <c r="E764" s="319"/>
      <c r="F764" s="319"/>
      <c r="G764" s="319"/>
      <c r="H764" s="171"/>
      <c r="I764" s="171"/>
      <c r="J764" s="180"/>
    </row>
    <row r="765" spans="1:10" s="131" customFormat="1" ht="15.6">
      <c r="A765" s="179"/>
      <c r="B765" s="202"/>
      <c r="C765" s="202"/>
      <c r="D765" s="202"/>
      <c r="E765" s="202"/>
      <c r="F765" s="202"/>
      <c r="G765" s="202"/>
      <c r="H765" s="171"/>
      <c r="I765" s="171"/>
      <c r="J765" s="180"/>
    </row>
    <row r="766" spans="1:10" s="131" customFormat="1" ht="15.6">
      <c r="A766" s="179"/>
      <c r="B766" s="202"/>
      <c r="C766" s="202"/>
      <c r="D766" s="202"/>
      <c r="E766" s="202"/>
      <c r="F766" s="202"/>
      <c r="G766" s="202"/>
      <c r="H766" s="171"/>
      <c r="I766" s="171"/>
      <c r="J766" s="180"/>
    </row>
    <row r="767" spans="1:10" s="131" customFormat="1" ht="15.6">
      <c r="A767" s="179"/>
      <c r="B767" s="181"/>
      <c r="C767" s="181"/>
      <c r="D767" s="181"/>
      <c r="E767" s="181"/>
      <c r="F767" s="181"/>
      <c r="G767" s="181"/>
      <c r="H767" s="171"/>
      <c r="I767" s="171"/>
      <c r="J767" s="180"/>
    </row>
    <row r="768" spans="1:10" s="131" customFormat="1" ht="15.6">
      <c r="A768" s="182"/>
      <c r="B768" s="320"/>
      <c r="C768" s="320"/>
      <c r="D768" s="320"/>
      <c r="E768" s="320"/>
      <c r="F768" s="320"/>
      <c r="G768" s="320"/>
      <c r="H768" s="183"/>
      <c r="I768" s="171"/>
      <c r="J768" s="180"/>
    </row>
    <row r="769" spans="1:10" s="131" customFormat="1" ht="15.6">
      <c r="A769" s="176"/>
      <c r="B769" s="318" t="s">
        <v>162</v>
      </c>
      <c r="C769" s="318"/>
      <c r="D769" s="318"/>
      <c r="E769" s="318"/>
      <c r="F769" s="318"/>
      <c r="G769" s="318"/>
      <c r="H769" s="177"/>
      <c r="I769" s="171"/>
      <c r="J769" s="178"/>
    </row>
    <row r="770" spans="1:10" ht="13.8" thickBot="1">
      <c r="A770" s="185"/>
      <c r="B770" s="184"/>
      <c r="C770" s="184"/>
      <c r="D770" s="184"/>
      <c r="E770" s="184"/>
      <c r="F770" s="184"/>
      <c r="G770" s="184"/>
      <c r="H770" s="184"/>
      <c r="I770" s="184"/>
      <c r="J770" s="186"/>
    </row>
    <row r="774" spans="1:10" s="171" customFormat="1" ht="12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</row>
    <row r="776" spans="1:10" ht="15" customHeight="1"/>
    <row r="777" spans="1:10" ht="15" customHeight="1"/>
    <row r="778" spans="1:10" ht="44.25" customHeight="1"/>
    <row r="780" spans="1:10" ht="15" customHeight="1"/>
    <row r="781" spans="1:10" s="184" customFormat="1" ht="13.8" thickBo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</row>
    <row r="785" spans="1:10" s="184" customFormat="1" ht="13.8" thickBo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</row>
  </sheetData>
  <mergeCells count="518">
    <mergeCell ref="A656:B656"/>
    <mergeCell ref="A662:B662"/>
    <mergeCell ref="A663:H663"/>
    <mergeCell ref="D664:J665"/>
    <mergeCell ref="A667:B667"/>
    <mergeCell ref="A668:H668"/>
    <mergeCell ref="B590:J590"/>
    <mergeCell ref="A327:B327"/>
    <mergeCell ref="A328:B328"/>
    <mergeCell ref="A329:B329"/>
    <mergeCell ref="A330:B330"/>
    <mergeCell ref="A331:B331"/>
    <mergeCell ref="A332:B332"/>
    <mergeCell ref="A333:B333"/>
    <mergeCell ref="A756:B756"/>
    <mergeCell ref="A757:H757"/>
    <mergeCell ref="D558:J559"/>
    <mergeCell ref="A561:B561"/>
    <mergeCell ref="A562:H562"/>
    <mergeCell ref="D563:J564"/>
    <mergeCell ref="A566:B566"/>
    <mergeCell ref="A567:H567"/>
    <mergeCell ref="A360:B360"/>
    <mergeCell ref="A361:H361"/>
    <mergeCell ref="D362:J363"/>
    <mergeCell ref="A365:B365"/>
    <mergeCell ref="A366:H366"/>
    <mergeCell ref="D583:J584"/>
    <mergeCell ref="A586:B586"/>
    <mergeCell ref="D752:J753"/>
    <mergeCell ref="A755:B755"/>
    <mergeCell ref="D352:J353"/>
    <mergeCell ref="A355:B355"/>
    <mergeCell ref="A356:H356"/>
    <mergeCell ref="D357:J358"/>
    <mergeCell ref="A334:B334"/>
    <mergeCell ref="A335:B335"/>
    <mergeCell ref="A336:B336"/>
    <mergeCell ref="A337:B337"/>
    <mergeCell ref="A338:H338"/>
    <mergeCell ref="B608:J608"/>
    <mergeCell ref="D610:J611"/>
    <mergeCell ref="A613:B613"/>
    <mergeCell ref="A614:H614"/>
    <mergeCell ref="D615:J616"/>
    <mergeCell ref="A618:B618"/>
    <mergeCell ref="A619:H619"/>
    <mergeCell ref="A646:B646"/>
    <mergeCell ref="A647:B647"/>
    <mergeCell ref="D623:J624"/>
    <mergeCell ref="A626:B626"/>
    <mergeCell ref="A627:B627"/>
    <mergeCell ref="A628:B628"/>
    <mergeCell ref="A629:B629"/>
    <mergeCell ref="A630:B630"/>
    <mergeCell ref="A631:B631"/>
    <mergeCell ref="B621:J621"/>
    <mergeCell ref="A648:B648"/>
    <mergeCell ref="A649:B649"/>
    <mergeCell ref="A650:B650"/>
    <mergeCell ref="A651:B651"/>
    <mergeCell ref="A652:B652"/>
    <mergeCell ref="A653:B653"/>
    <mergeCell ref="A654:B654"/>
    <mergeCell ref="A632:B632"/>
    <mergeCell ref="A633:B633"/>
    <mergeCell ref="A634:B634"/>
    <mergeCell ref="A635:B635"/>
    <mergeCell ref="A639:B639"/>
    <mergeCell ref="A640:B640"/>
    <mergeCell ref="A641:H641"/>
    <mergeCell ref="D642:J643"/>
    <mergeCell ref="A645:B645"/>
    <mergeCell ref="A637:B637"/>
    <mergeCell ref="A638:B638"/>
    <mergeCell ref="A636:B636"/>
    <mergeCell ref="A605:B605"/>
    <mergeCell ref="A606:H606"/>
    <mergeCell ref="A582:B582"/>
    <mergeCell ref="A588:J588"/>
    <mergeCell ref="D592:J593"/>
    <mergeCell ref="A595:B595"/>
    <mergeCell ref="A596:H596"/>
    <mergeCell ref="D597:J598"/>
    <mergeCell ref="A600:B600"/>
    <mergeCell ref="A601:H601"/>
    <mergeCell ref="A65:B65"/>
    <mergeCell ref="D186:J187"/>
    <mergeCell ref="A189:B189"/>
    <mergeCell ref="A190:B190"/>
    <mergeCell ref="A191:B191"/>
    <mergeCell ref="A192:B192"/>
    <mergeCell ref="A193:B193"/>
    <mergeCell ref="A194:B194"/>
    <mergeCell ref="A195:B195"/>
    <mergeCell ref="A139:B139"/>
    <mergeCell ref="A171:B171"/>
    <mergeCell ref="A172:H172"/>
    <mergeCell ref="D181:J182"/>
    <mergeCell ref="A184:B184"/>
    <mergeCell ref="D162:J163"/>
    <mergeCell ref="A165:B165"/>
    <mergeCell ref="A166:B166"/>
    <mergeCell ref="A167:B167"/>
    <mergeCell ref="A168:B168"/>
    <mergeCell ref="A169:B169"/>
    <mergeCell ref="D147:J148"/>
    <mergeCell ref="A153:B153"/>
    <mergeCell ref="A157:B157"/>
    <mergeCell ref="A170:B170"/>
    <mergeCell ref="D323:J324"/>
    <mergeCell ref="A326:B326"/>
    <mergeCell ref="A219:B219"/>
    <mergeCell ref="B204:J204"/>
    <mergeCell ref="A209:B209"/>
    <mergeCell ref="A210:H210"/>
    <mergeCell ref="D211:J212"/>
    <mergeCell ref="A214:B214"/>
    <mergeCell ref="A291:H291"/>
    <mergeCell ref="A281:H281"/>
    <mergeCell ref="D282:J283"/>
    <mergeCell ref="D254:J255"/>
    <mergeCell ref="A243:H243"/>
    <mergeCell ref="D249:J250"/>
    <mergeCell ref="A252:B252"/>
    <mergeCell ref="A253:H253"/>
    <mergeCell ref="D259:J260"/>
    <mergeCell ref="D299:J300"/>
    <mergeCell ref="A302:B302"/>
    <mergeCell ref="D318:J319"/>
    <mergeCell ref="A321:B321"/>
    <mergeCell ref="A322:H322"/>
    <mergeCell ref="A290:B290"/>
    <mergeCell ref="A271:H271"/>
    <mergeCell ref="D272:J273"/>
    <mergeCell ref="A275:B275"/>
    <mergeCell ref="A276:H276"/>
    <mergeCell ref="A196:B196"/>
    <mergeCell ref="A197:B197"/>
    <mergeCell ref="A198:B198"/>
    <mergeCell ref="A199:B199"/>
    <mergeCell ref="A200:B200"/>
    <mergeCell ref="A201:B201"/>
    <mergeCell ref="A202:H202"/>
    <mergeCell ref="B265:J265"/>
    <mergeCell ref="D234:J235"/>
    <mergeCell ref="A237:B237"/>
    <mergeCell ref="A238:H238"/>
    <mergeCell ref="D239:J240"/>
    <mergeCell ref="D267:J268"/>
    <mergeCell ref="A270:B270"/>
    <mergeCell ref="A286:H286"/>
    <mergeCell ref="D287:J288"/>
    <mergeCell ref="A242:B242"/>
    <mergeCell ref="A224:B224"/>
    <mergeCell ref="A225:H225"/>
    <mergeCell ref="D244:J245"/>
    <mergeCell ref="A247:B247"/>
    <mergeCell ref="A248:H248"/>
    <mergeCell ref="A257:B257"/>
    <mergeCell ref="A258:H258"/>
    <mergeCell ref="A262:B262"/>
    <mergeCell ref="A159:B159"/>
    <mergeCell ref="A154:B154"/>
    <mergeCell ref="A155:B155"/>
    <mergeCell ref="D130:J131"/>
    <mergeCell ref="A215:H215"/>
    <mergeCell ref="B227:J227"/>
    <mergeCell ref="D229:J230"/>
    <mergeCell ref="A232:B232"/>
    <mergeCell ref="A233:H233"/>
    <mergeCell ref="A220:H220"/>
    <mergeCell ref="D221:J222"/>
    <mergeCell ref="D277:J278"/>
    <mergeCell ref="A280:B280"/>
    <mergeCell ref="A180:H180"/>
    <mergeCell ref="A407:B407"/>
    <mergeCell ref="A135:B135"/>
    <mergeCell ref="A136:B136"/>
    <mergeCell ref="A102:B102"/>
    <mergeCell ref="A103:B103"/>
    <mergeCell ref="A118:B118"/>
    <mergeCell ref="A105:H105"/>
    <mergeCell ref="A104:B104"/>
    <mergeCell ref="D176:J177"/>
    <mergeCell ref="A179:B179"/>
    <mergeCell ref="B174:J174"/>
    <mergeCell ref="D106:J107"/>
    <mergeCell ref="A109:B109"/>
    <mergeCell ref="A121:H121"/>
    <mergeCell ref="A110:B110"/>
    <mergeCell ref="A137:B137"/>
    <mergeCell ref="A117:B117"/>
    <mergeCell ref="A145:B145"/>
    <mergeCell ref="A156:B156"/>
    <mergeCell ref="A160:B160"/>
    <mergeCell ref="A158:B158"/>
    <mergeCell ref="A39:B39"/>
    <mergeCell ref="A38:B38"/>
    <mergeCell ref="A82:B82"/>
    <mergeCell ref="A83:B83"/>
    <mergeCell ref="B763:G763"/>
    <mergeCell ref="B764:G764"/>
    <mergeCell ref="B768:G768"/>
    <mergeCell ref="B769:G769"/>
    <mergeCell ref="B293:J293"/>
    <mergeCell ref="D295:J296"/>
    <mergeCell ref="A298:B298"/>
    <mergeCell ref="A138:B138"/>
    <mergeCell ref="A150:B150"/>
    <mergeCell ref="A140:B140"/>
    <mergeCell ref="A141:B141"/>
    <mergeCell ref="A142:B142"/>
    <mergeCell ref="D216:J217"/>
    <mergeCell ref="A185:H185"/>
    <mergeCell ref="A151:B151"/>
    <mergeCell ref="A152:B152"/>
    <mergeCell ref="D206:J207"/>
    <mergeCell ref="A161:H161"/>
    <mergeCell ref="A285:B285"/>
    <mergeCell ref="A263:H263"/>
    <mergeCell ref="A112:B112"/>
    <mergeCell ref="A113:B113"/>
    <mergeCell ref="A114:B114"/>
    <mergeCell ref="A115:B115"/>
    <mergeCell ref="A116:B116"/>
    <mergeCell ref="A119:B119"/>
    <mergeCell ref="A72:B72"/>
    <mergeCell ref="A79:B79"/>
    <mergeCell ref="A80:B80"/>
    <mergeCell ref="A84:B84"/>
    <mergeCell ref="A86:H86"/>
    <mergeCell ref="A85:B85"/>
    <mergeCell ref="A111:B111"/>
    <mergeCell ref="D90:J91"/>
    <mergeCell ref="A93:B93"/>
    <mergeCell ref="A94:B94"/>
    <mergeCell ref="A99:B99"/>
    <mergeCell ref="A33:H33"/>
    <mergeCell ref="B128:J128"/>
    <mergeCell ref="D122:J123"/>
    <mergeCell ref="A125:B125"/>
    <mergeCell ref="A126:H126"/>
    <mergeCell ref="D35:J35"/>
    <mergeCell ref="A46:B46"/>
    <mergeCell ref="A47:B47"/>
    <mergeCell ref="A48:B48"/>
    <mergeCell ref="A40:B40"/>
    <mergeCell ref="A41:B41"/>
    <mergeCell ref="A42:B42"/>
    <mergeCell ref="A43:B43"/>
    <mergeCell ref="A44:B44"/>
    <mergeCell ref="A45:B45"/>
    <mergeCell ref="A55:H55"/>
    <mergeCell ref="D56:J57"/>
    <mergeCell ref="A59:B59"/>
    <mergeCell ref="A60:H60"/>
    <mergeCell ref="A64:B64"/>
    <mergeCell ref="A66:B66"/>
    <mergeCell ref="A37:B37"/>
    <mergeCell ref="A100:B100"/>
    <mergeCell ref="A101:B101"/>
    <mergeCell ref="A1:J2"/>
    <mergeCell ref="B3:J3"/>
    <mergeCell ref="B4:J4"/>
    <mergeCell ref="A5:J5"/>
    <mergeCell ref="A6:J6"/>
    <mergeCell ref="B7:J7"/>
    <mergeCell ref="B88:J88"/>
    <mergeCell ref="A96:B96"/>
    <mergeCell ref="A98:B98"/>
    <mergeCell ref="D34:J34"/>
    <mergeCell ref="D19:J20"/>
    <mergeCell ref="A22:B22"/>
    <mergeCell ref="A23:B23"/>
    <mergeCell ref="A24:B24"/>
    <mergeCell ref="A25:B25"/>
    <mergeCell ref="A26:B26"/>
    <mergeCell ref="A27:B27"/>
    <mergeCell ref="A32:B32"/>
    <mergeCell ref="A31:B31"/>
    <mergeCell ref="B9:J9"/>
    <mergeCell ref="D11:J12"/>
    <mergeCell ref="A97:B97"/>
    <mergeCell ref="A49:B49"/>
    <mergeCell ref="A50:H50"/>
    <mergeCell ref="A14:B14"/>
    <mergeCell ref="A15:H15"/>
    <mergeCell ref="B17:J17"/>
    <mergeCell ref="A350:B350"/>
    <mergeCell ref="A351:H351"/>
    <mergeCell ref="B368:J368"/>
    <mergeCell ref="A404:B404"/>
    <mergeCell ref="A405:B405"/>
    <mergeCell ref="A406:B406"/>
    <mergeCell ref="A120:B120"/>
    <mergeCell ref="D69:J70"/>
    <mergeCell ref="D74:J75"/>
    <mergeCell ref="A54:B54"/>
    <mergeCell ref="D51:J52"/>
    <mergeCell ref="A73:H73"/>
    <mergeCell ref="A95:B95"/>
    <mergeCell ref="A78:B78"/>
    <mergeCell ref="A81:B81"/>
    <mergeCell ref="A67:H67"/>
    <mergeCell ref="A77:B77"/>
    <mergeCell ref="D61:J62"/>
    <mergeCell ref="A29:B29"/>
    <mergeCell ref="A30:B30"/>
    <mergeCell ref="A28:B28"/>
    <mergeCell ref="A419:B419"/>
    <mergeCell ref="A396:B396"/>
    <mergeCell ref="A397:B397"/>
    <mergeCell ref="A398:B398"/>
    <mergeCell ref="A399:H399"/>
    <mergeCell ref="A420:B420"/>
    <mergeCell ref="A421:B421"/>
    <mergeCell ref="A382:B382"/>
    <mergeCell ref="A383:H383"/>
    <mergeCell ref="A403:B403"/>
    <mergeCell ref="A391:B391"/>
    <mergeCell ref="A410:B410"/>
    <mergeCell ref="A381:B381"/>
    <mergeCell ref="A411:B411"/>
    <mergeCell ref="A413:B413"/>
    <mergeCell ref="A414:B414"/>
    <mergeCell ref="A415:H415"/>
    <mergeCell ref="D416:J417"/>
    <mergeCell ref="A133:B133"/>
    <mergeCell ref="A134:B134"/>
    <mergeCell ref="A435:B435"/>
    <mergeCell ref="A146:H146"/>
    <mergeCell ref="A144:B144"/>
    <mergeCell ref="A143:B143"/>
    <mergeCell ref="B306:J306"/>
    <mergeCell ref="D308:J309"/>
    <mergeCell ref="A311:B311"/>
    <mergeCell ref="A312:H312"/>
    <mergeCell ref="D313:J314"/>
    <mergeCell ref="A316:B316"/>
    <mergeCell ref="A317:H317"/>
    <mergeCell ref="A408:B408"/>
    <mergeCell ref="A412:B412"/>
    <mergeCell ref="A304:J304"/>
    <mergeCell ref="B340:J340"/>
    <mergeCell ref="D342:J343"/>
    <mergeCell ref="A345:B345"/>
    <mergeCell ref="A346:H346"/>
    <mergeCell ref="D347:J348"/>
    <mergeCell ref="A409:B409"/>
    <mergeCell ref="A422:B422"/>
    <mergeCell ref="D400:J401"/>
    <mergeCell ref="D384:J385"/>
    <mergeCell ref="A387:B387"/>
    <mergeCell ref="A388:B388"/>
    <mergeCell ref="A389:B389"/>
    <mergeCell ref="A390:B390"/>
    <mergeCell ref="A392:B392"/>
    <mergeCell ref="A393:B393"/>
    <mergeCell ref="A394:B394"/>
    <mergeCell ref="A395:B395"/>
    <mergeCell ref="D429:J430"/>
    <mergeCell ref="A432:B432"/>
    <mergeCell ref="A433:B433"/>
    <mergeCell ref="A434:B434"/>
    <mergeCell ref="A436:B436"/>
    <mergeCell ref="A437:B437"/>
    <mergeCell ref="A438:B438"/>
    <mergeCell ref="A439:H439"/>
    <mergeCell ref="A423:B423"/>
    <mergeCell ref="A424:B424"/>
    <mergeCell ref="A425:B425"/>
    <mergeCell ref="A426:B426"/>
    <mergeCell ref="A427:B427"/>
    <mergeCell ref="A428:H428"/>
    <mergeCell ref="D370:J371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450:B450"/>
    <mergeCell ref="A451:B451"/>
    <mergeCell ref="A452:B452"/>
    <mergeCell ref="A453:B453"/>
    <mergeCell ref="A454:B454"/>
    <mergeCell ref="A455:H455"/>
    <mergeCell ref="B441:J441"/>
    <mergeCell ref="D456:J457"/>
    <mergeCell ref="A459:B459"/>
    <mergeCell ref="D443:J444"/>
    <mergeCell ref="A446:B446"/>
    <mergeCell ref="A447:B447"/>
    <mergeCell ref="A448:B448"/>
    <mergeCell ref="A449:B449"/>
    <mergeCell ref="D469:J470"/>
    <mergeCell ref="A472:B472"/>
    <mergeCell ref="A473:H473"/>
    <mergeCell ref="B475:J475"/>
    <mergeCell ref="D477:J478"/>
    <mergeCell ref="A480:B480"/>
    <mergeCell ref="A481:H481"/>
    <mergeCell ref="D482:J483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H468"/>
    <mergeCell ref="A485:B485"/>
    <mergeCell ref="A486:H486"/>
    <mergeCell ref="D487:J488"/>
    <mergeCell ref="A490:B490"/>
    <mergeCell ref="A491:H491"/>
    <mergeCell ref="D492:J493"/>
    <mergeCell ref="A495:B495"/>
    <mergeCell ref="A496:H496"/>
    <mergeCell ref="D497:J498"/>
    <mergeCell ref="A500:B500"/>
    <mergeCell ref="A501:H501"/>
    <mergeCell ref="D502:J503"/>
    <mergeCell ref="A505:B505"/>
    <mergeCell ref="A506:H506"/>
    <mergeCell ref="D507:J508"/>
    <mergeCell ref="A510:B510"/>
    <mergeCell ref="A511:H511"/>
    <mergeCell ref="B513:J513"/>
    <mergeCell ref="D515:J516"/>
    <mergeCell ref="A518:B518"/>
    <mergeCell ref="A519:H519"/>
    <mergeCell ref="D520:J521"/>
    <mergeCell ref="A523:B523"/>
    <mergeCell ref="A524:H524"/>
    <mergeCell ref="D525:J526"/>
    <mergeCell ref="A528:B528"/>
    <mergeCell ref="A529:H529"/>
    <mergeCell ref="A655:B655"/>
    <mergeCell ref="D575:J576"/>
    <mergeCell ref="A578:B578"/>
    <mergeCell ref="D530:J531"/>
    <mergeCell ref="A533:B533"/>
    <mergeCell ref="A534:H534"/>
    <mergeCell ref="D535:J536"/>
    <mergeCell ref="A538:B538"/>
    <mergeCell ref="A539:H539"/>
    <mergeCell ref="B569:J569"/>
    <mergeCell ref="D571:J572"/>
    <mergeCell ref="A574:B574"/>
    <mergeCell ref="D540:J541"/>
    <mergeCell ref="A543:B543"/>
    <mergeCell ref="A544:H544"/>
    <mergeCell ref="B546:J546"/>
    <mergeCell ref="D548:J549"/>
    <mergeCell ref="A551:B551"/>
    <mergeCell ref="A552:H552"/>
    <mergeCell ref="D553:J554"/>
    <mergeCell ref="A556:B556"/>
    <mergeCell ref="A557:H557"/>
    <mergeCell ref="D579:J580"/>
    <mergeCell ref="D602:J603"/>
    <mergeCell ref="D677:J678"/>
    <mergeCell ref="A680:B680"/>
    <mergeCell ref="A681:H681"/>
    <mergeCell ref="D682:J683"/>
    <mergeCell ref="A685:B685"/>
    <mergeCell ref="A686:H686"/>
    <mergeCell ref="A657:B657"/>
    <mergeCell ref="A658:B658"/>
    <mergeCell ref="A659:B659"/>
    <mergeCell ref="A660:B660"/>
    <mergeCell ref="A661:B661"/>
    <mergeCell ref="B670:J670"/>
    <mergeCell ref="D672:J673"/>
    <mergeCell ref="A675:B675"/>
    <mergeCell ref="A676:H676"/>
    <mergeCell ref="A744:H744"/>
    <mergeCell ref="B746:J746"/>
    <mergeCell ref="D748:J749"/>
    <mergeCell ref="A751:B751"/>
    <mergeCell ref="A724:H724"/>
    <mergeCell ref="D725:J726"/>
    <mergeCell ref="A728:B728"/>
    <mergeCell ref="A729:H729"/>
    <mergeCell ref="A709:H709"/>
    <mergeCell ref="D710:J711"/>
    <mergeCell ref="A713:B713"/>
    <mergeCell ref="A714:H714"/>
    <mergeCell ref="D715:J716"/>
    <mergeCell ref="A718:B718"/>
    <mergeCell ref="A719:H719"/>
    <mergeCell ref="D720:J721"/>
    <mergeCell ref="A723:B723"/>
    <mergeCell ref="D730:J731"/>
    <mergeCell ref="A733:B733"/>
    <mergeCell ref="A734:H734"/>
    <mergeCell ref="D735:J736"/>
    <mergeCell ref="A738:B738"/>
    <mergeCell ref="A739:H739"/>
    <mergeCell ref="D740:J741"/>
    <mergeCell ref="A743:B743"/>
    <mergeCell ref="B698:J698"/>
    <mergeCell ref="D700:J701"/>
    <mergeCell ref="A703:B703"/>
    <mergeCell ref="A704:H704"/>
    <mergeCell ref="D705:J706"/>
    <mergeCell ref="A708:B708"/>
    <mergeCell ref="D687:J688"/>
    <mergeCell ref="A690:B690"/>
    <mergeCell ref="A691:H691"/>
    <mergeCell ref="D692:J693"/>
    <mergeCell ref="A695:B695"/>
    <mergeCell ref="A696:H696"/>
  </mergeCells>
  <phoneticPr fontId="29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52" fitToHeight="0" orientation="landscape" r:id="rId1"/>
  <rowBreaks count="2" manualBreakCount="2">
    <brk id="341" max="9" man="1"/>
    <brk id="46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68"/>
  <sheetViews>
    <sheetView showGridLines="0" view="pageBreakPreview" zoomScale="85" zoomScaleNormal="75" zoomScaleSheetLayoutView="85" workbookViewId="0">
      <selection activeCell="F16" sqref="F16"/>
    </sheetView>
  </sheetViews>
  <sheetFormatPr defaultColWidth="9.109375" defaultRowHeight="13.2"/>
  <cols>
    <col min="1" max="1" width="6.88671875" style="5" customWidth="1"/>
    <col min="2" max="2" width="44.109375" style="37" bestFit="1" customWidth="1"/>
    <col min="3" max="3" width="13.109375" style="5" bestFit="1" customWidth="1"/>
    <col min="4" max="4" width="15" style="5" customWidth="1"/>
    <col min="5" max="5" width="13.109375" style="5" bestFit="1" customWidth="1"/>
    <col min="6" max="6" width="13.109375" style="5" customWidth="1"/>
    <col min="7" max="7" width="14.109375" style="5" customWidth="1"/>
    <col min="8" max="8" width="19" style="5" customWidth="1"/>
    <col min="9" max="9" width="9.109375" style="5"/>
    <col min="10" max="10" width="11" style="5" bestFit="1" customWidth="1"/>
    <col min="11" max="16384" width="9.109375" style="5"/>
  </cols>
  <sheetData>
    <row r="1" spans="1:10" ht="69.900000000000006" customHeight="1">
      <c r="A1" s="16"/>
      <c r="B1" s="36"/>
      <c r="C1" s="17"/>
      <c r="D1" s="17"/>
      <c r="E1" s="17"/>
      <c r="F1" s="17"/>
      <c r="G1" s="17"/>
      <c r="H1" s="18"/>
    </row>
    <row r="2" spans="1:10" ht="3" customHeight="1">
      <c r="A2" s="16"/>
      <c r="B2" s="36"/>
      <c r="C2" s="17"/>
      <c r="D2" s="17"/>
      <c r="E2" s="17"/>
      <c r="F2" s="17"/>
      <c r="G2" s="17"/>
      <c r="H2" s="18"/>
    </row>
    <row r="3" spans="1:10">
      <c r="A3" s="321" t="s">
        <v>18</v>
      </c>
      <c r="B3" s="322"/>
      <c r="C3" s="322"/>
      <c r="D3" s="322"/>
      <c r="E3" s="322"/>
      <c r="F3" s="322"/>
      <c r="G3" s="322"/>
      <c r="H3" s="323"/>
      <c r="I3" s="7"/>
    </row>
    <row r="4" spans="1:10" ht="3" customHeight="1">
      <c r="A4" s="19"/>
      <c r="B4" s="33"/>
      <c r="C4" s="1"/>
      <c r="D4" s="1"/>
      <c r="E4" s="1"/>
      <c r="F4" s="1"/>
      <c r="G4" s="1"/>
      <c r="H4" s="20"/>
      <c r="I4" s="7"/>
    </row>
    <row r="5" spans="1:10" ht="13.8" customHeight="1">
      <c r="A5" s="331" t="s">
        <v>267</v>
      </c>
      <c r="B5" s="213"/>
      <c r="C5" s="213"/>
      <c r="D5" s="213"/>
      <c r="E5" s="213"/>
      <c r="F5" s="213"/>
      <c r="G5" s="213"/>
      <c r="H5" s="332"/>
      <c r="I5" s="7"/>
    </row>
    <row r="6" spans="1:10">
      <c r="A6" s="331" t="s">
        <v>394</v>
      </c>
      <c r="B6" s="213"/>
      <c r="C6" s="27"/>
      <c r="D6" s="49"/>
      <c r="E6" s="27"/>
      <c r="F6" s="27"/>
      <c r="G6" s="333" t="s">
        <v>393</v>
      </c>
      <c r="H6" s="334"/>
    </row>
    <row r="7" spans="1:10">
      <c r="A7" s="331" t="s">
        <v>200</v>
      </c>
      <c r="B7" s="213"/>
      <c r="C7" s="1"/>
      <c r="D7" s="1"/>
      <c r="E7" s="1"/>
      <c r="F7" s="1"/>
      <c r="G7" s="1"/>
      <c r="H7" s="20"/>
    </row>
    <row r="8" spans="1:10" ht="26.4">
      <c r="A8" s="43" t="s">
        <v>0</v>
      </c>
      <c r="B8" s="43" t="s">
        <v>1</v>
      </c>
      <c r="C8" s="44" t="s">
        <v>13</v>
      </c>
      <c r="D8" s="35" t="s">
        <v>7</v>
      </c>
      <c r="E8" s="35" t="s">
        <v>8</v>
      </c>
      <c r="F8" s="35" t="s">
        <v>9</v>
      </c>
      <c r="G8" s="35" t="s">
        <v>17</v>
      </c>
      <c r="H8" s="35" t="s">
        <v>2</v>
      </c>
    </row>
    <row r="9" spans="1:10">
      <c r="A9" s="324">
        <v>1</v>
      </c>
      <c r="B9" s="325" t="s">
        <v>112</v>
      </c>
      <c r="C9" s="15">
        <f>C10/$C$58</f>
        <v>5.3957548753595826E-3</v>
      </c>
      <c r="D9" s="15">
        <v>1</v>
      </c>
      <c r="E9" s="15"/>
      <c r="F9" s="15"/>
      <c r="G9" s="15"/>
      <c r="H9" s="15">
        <f>SUM(D9:G9)</f>
        <v>1</v>
      </c>
    </row>
    <row r="10" spans="1:10">
      <c r="A10" s="324"/>
      <c r="B10" s="326"/>
      <c r="C10" s="13">
        <f>'PLAN ORÇAMENTARIA'!I13</f>
        <v>1486.49</v>
      </c>
      <c r="D10" s="13">
        <f>D9*C10</f>
        <v>1486.49</v>
      </c>
      <c r="E10" s="13"/>
      <c r="F10" s="13"/>
      <c r="G10" s="13"/>
      <c r="H10" s="13">
        <f>ROUND(SUM(D10:G10),2)</f>
        <v>1486.49</v>
      </c>
      <c r="J10" s="21"/>
    </row>
    <row r="11" spans="1:10">
      <c r="A11" s="329">
        <v>2</v>
      </c>
      <c r="B11" s="325" t="s">
        <v>109</v>
      </c>
      <c r="C11" s="15">
        <f>C12/$C$58</f>
        <v>1.5851647504015534E-2</v>
      </c>
      <c r="D11" s="15">
        <v>1</v>
      </c>
      <c r="E11" s="15"/>
      <c r="F11" s="15"/>
      <c r="G11" s="15"/>
      <c r="H11" s="15">
        <f>SUM(D11:G11)</f>
        <v>1</v>
      </c>
    </row>
    <row r="12" spans="1:10">
      <c r="A12" s="330"/>
      <c r="B12" s="326"/>
      <c r="C12" s="13">
        <f>'PLAN ORÇAMENTARIA'!I15</f>
        <v>4367.01</v>
      </c>
      <c r="D12" s="13">
        <f>D11*$C12</f>
        <v>4367.01</v>
      </c>
      <c r="E12" s="13"/>
      <c r="F12" s="13"/>
      <c r="G12" s="13"/>
      <c r="H12" s="13">
        <f>ROUND(SUM(D12:G12),2)</f>
        <v>4367.01</v>
      </c>
      <c r="J12" s="21"/>
    </row>
    <row r="13" spans="1:10" ht="12.75" customHeight="1">
      <c r="A13" s="329">
        <v>3</v>
      </c>
      <c r="B13" s="325" t="s">
        <v>164</v>
      </c>
      <c r="C13" s="15">
        <f>C14/$C$58</f>
        <v>5.5424703031842958E-2</v>
      </c>
      <c r="D13" s="15">
        <v>0</v>
      </c>
      <c r="E13" s="15">
        <v>0</v>
      </c>
      <c r="F13" s="15"/>
      <c r="G13" s="15">
        <v>1</v>
      </c>
      <c r="H13" s="15">
        <f>SUM(D13:G13)</f>
        <v>1</v>
      </c>
    </row>
    <row r="14" spans="1:10">
      <c r="A14" s="330"/>
      <c r="B14" s="326"/>
      <c r="C14" s="13">
        <f>'PLAN ORÇAMENTARIA'!I23</f>
        <v>15269.089999999998</v>
      </c>
      <c r="D14" s="13">
        <f>D13*$C14</f>
        <v>0</v>
      </c>
      <c r="E14" s="13">
        <f>E13*$C14</f>
        <v>0</v>
      </c>
      <c r="F14" s="13">
        <f>F13*C$14</f>
        <v>0</v>
      </c>
      <c r="G14" s="13">
        <f>G13*$C14</f>
        <v>15269.089999999998</v>
      </c>
      <c r="H14" s="13">
        <f>ROUND(SUM(D14:G14),2)</f>
        <v>15269.09</v>
      </c>
      <c r="J14" s="21"/>
    </row>
    <row r="15" spans="1:10" ht="12.75" customHeight="1">
      <c r="A15" s="329">
        <v>4</v>
      </c>
      <c r="B15" s="325" t="s">
        <v>110</v>
      </c>
      <c r="C15" s="15">
        <f>C16/$C$58</f>
        <v>6.6776155430728595E-2</v>
      </c>
      <c r="D15" s="15">
        <v>0</v>
      </c>
      <c r="E15" s="15">
        <v>0.5</v>
      </c>
      <c r="F15" s="15">
        <v>0.5</v>
      </c>
      <c r="G15" s="15">
        <v>0</v>
      </c>
      <c r="H15" s="15">
        <f>SUM(D15:G15)</f>
        <v>1</v>
      </c>
    </row>
    <row r="16" spans="1:10">
      <c r="A16" s="330"/>
      <c r="B16" s="326"/>
      <c r="C16" s="13">
        <f>'PLAN ORÇAMENTARIA'!I27</f>
        <v>18396.330000000002</v>
      </c>
      <c r="D16" s="13">
        <f>D15*C16</f>
        <v>0</v>
      </c>
      <c r="E16" s="13">
        <f>E15*C16</f>
        <v>9198.1650000000009</v>
      </c>
      <c r="F16" s="13">
        <f>F15*$C$16</f>
        <v>9198.1650000000009</v>
      </c>
      <c r="G16" s="13">
        <f>G15*$C16</f>
        <v>0</v>
      </c>
      <c r="H16" s="13">
        <f>ROUND(SUM(D16:G16),2)</f>
        <v>18396.330000000002</v>
      </c>
      <c r="J16" s="21"/>
    </row>
    <row r="17" spans="1:10">
      <c r="A17" s="329">
        <v>5</v>
      </c>
      <c r="B17" s="325" t="s">
        <v>111</v>
      </c>
      <c r="C17" s="15">
        <f>C18/$C$58</f>
        <v>4.3981560296559787E-2</v>
      </c>
      <c r="D17" s="15"/>
      <c r="E17" s="15">
        <v>0.5</v>
      </c>
      <c r="F17" s="15">
        <v>0.5</v>
      </c>
      <c r="G17" s="15">
        <v>0</v>
      </c>
      <c r="H17" s="15">
        <f>SUM(D17:G17)</f>
        <v>1</v>
      </c>
      <c r="J17" s="21"/>
    </row>
    <row r="18" spans="1:10">
      <c r="A18" s="330"/>
      <c r="B18" s="326"/>
      <c r="C18" s="13">
        <f>'PLAN ORÇAMENTARIA'!I31</f>
        <v>12116.59</v>
      </c>
      <c r="D18" s="13">
        <f>D17*$C$18</f>
        <v>0</v>
      </c>
      <c r="E18" s="13">
        <f>E17*$C$18</f>
        <v>6058.2950000000001</v>
      </c>
      <c r="F18" s="13">
        <f>F17*$C$18</f>
        <v>6058.2950000000001</v>
      </c>
      <c r="G18" s="13">
        <f>G17*$C$18</f>
        <v>0</v>
      </c>
      <c r="H18" s="13">
        <f>ROUND(SUM(D18:G18),2)</f>
        <v>12116.59</v>
      </c>
      <c r="J18" s="21"/>
    </row>
    <row r="19" spans="1:10">
      <c r="A19" s="329">
        <v>6</v>
      </c>
      <c r="B19" s="325" t="s">
        <v>231</v>
      </c>
      <c r="C19" s="15">
        <f>C20/$C$58</f>
        <v>6.4286178389611315E-2</v>
      </c>
      <c r="D19" s="15"/>
      <c r="E19" s="15">
        <v>0.5</v>
      </c>
      <c r="F19" s="15">
        <v>0.5</v>
      </c>
      <c r="G19" s="15"/>
      <c r="H19" s="15">
        <f>SUM(D19:G19)</f>
        <v>1</v>
      </c>
      <c r="J19" s="21"/>
    </row>
    <row r="20" spans="1:10">
      <c r="A20" s="330"/>
      <c r="B20" s="326"/>
      <c r="C20" s="13">
        <f>'PLAN ORÇAMENTARIA'!I35</f>
        <v>17710.36</v>
      </c>
      <c r="D20" s="13">
        <f>D19*$C$20</f>
        <v>0</v>
      </c>
      <c r="E20" s="13">
        <f>E19*$C$20</f>
        <v>8855.18</v>
      </c>
      <c r="F20" s="13">
        <f>F19*$C$20</f>
        <v>8855.18</v>
      </c>
      <c r="G20" s="13"/>
      <c r="H20" s="13">
        <f>ROUND(SUM(D20:G20),2)</f>
        <v>17710.36</v>
      </c>
      <c r="J20" s="21"/>
    </row>
    <row r="21" spans="1:10">
      <c r="A21" s="329">
        <v>7</v>
      </c>
      <c r="B21" s="325" t="s">
        <v>113</v>
      </c>
      <c r="C21" s="15">
        <f>C22/$C$58</f>
        <v>3.5118995979926848E-2</v>
      </c>
      <c r="D21" s="15"/>
      <c r="E21" s="15"/>
      <c r="F21" s="15">
        <v>1</v>
      </c>
      <c r="G21" s="15">
        <v>0</v>
      </c>
      <c r="H21" s="15">
        <f>SUM(D21:G21)</f>
        <v>1</v>
      </c>
      <c r="J21" s="21"/>
    </row>
    <row r="22" spans="1:10">
      <c r="A22" s="330"/>
      <c r="B22" s="326"/>
      <c r="C22" s="13">
        <f>'PLAN ORÇAMENTARIA'!I40</f>
        <v>9675.0199999999986</v>
      </c>
      <c r="D22" s="13">
        <f>D21*$C$22</f>
        <v>0</v>
      </c>
      <c r="E22" s="13">
        <f>E21*$C$22</f>
        <v>0</v>
      </c>
      <c r="F22" s="13">
        <f>F21*$C$22</f>
        <v>9675.0199999999986</v>
      </c>
      <c r="G22" s="13">
        <f>G21*$C22</f>
        <v>0</v>
      </c>
      <c r="H22" s="13">
        <f>ROUND(SUM(D22:G22),2)</f>
        <v>9675.02</v>
      </c>
      <c r="J22" s="21"/>
    </row>
    <row r="23" spans="1:10">
      <c r="A23" s="329">
        <v>8</v>
      </c>
      <c r="B23" s="325" t="s">
        <v>41</v>
      </c>
      <c r="C23" s="15">
        <f>C24/$C$58</f>
        <v>3.1785620298193228E-2</v>
      </c>
      <c r="D23" s="15"/>
      <c r="E23" s="15"/>
      <c r="F23" s="15">
        <v>0.6</v>
      </c>
      <c r="G23" s="15">
        <v>0.4</v>
      </c>
      <c r="H23" s="15">
        <f>SUM(D23:G23)</f>
        <v>1</v>
      </c>
      <c r="J23" s="21"/>
    </row>
    <row r="24" spans="1:10">
      <c r="A24" s="330"/>
      <c r="B24" s="326"/>
      <c r="C24" s="13">
        <f>'PLAN ORÇAMENTARIA'!I48</f>
        <v>8756.6999999999989</v>
      </c>
      <c r="D24" s="13">
        <f>D23*$C24</f>
        <v>0</v>
      </c>
      <c r="E24" s="13">
        <f>E23*$C24</f>
        <v>0</v>
      </c>
      <c r="F24" s="13">
        <f>F23*$C24</f>
        <v>5254.0199999999995</v>
      </c>
      <c r="G24" s="13">
        <f>G23*$C24</f>
        <v>3502.68</v>
      </c>
      <c r="H24" s="13">
        <f>ROUND(SUM(D24:G24),2)</f>
        <v>8756.7000000000007</v>
      </c>
      <c r="J24" s="21"/>
    </row>
    <row r="25" spans="1:10">
      <c r="A25" s="329">
        <v>9</v>
      </c>
      <c r="B25" s="325" t="s">
        <v>177</v>
      </c>
      <c r="C25" s="15">
        <f>C26/$C$58</f>
        <v>1.0573681679174569E-2</v>
      </c>
      <c r="D25" s="15">
        <v>1</v>
      </c>
      <c r="E25" s="15"/>
      <c r="F25" s="15"/>
      <c r="G25" s="15">
        <v>0</v>
      </c>
      <c r="H25" s="15">
        <f>SUM(D25:G25)</f>
        <v>1</v>
      </c>
      <c r="J25" s="21"/>
    </row>
    <row r="26" spans="1:10">
      <c r="A26" s="330"/>
      <c r="B26" s="326"/>
      <c r="C26" s="13">
        <f>'PLAN ORÇAMENTARIA'!I54</f>
        <v>2912.9700000000003</v>
      </c>
      <c r="D26" s="13">
        <f>D25*$C26</f>
        <v>2912.9700000000003</v>
      </c>
      <c r="E26" s="13">
        <f>E25*$C26</f>
        <v>0</v>
      </c>
      <c r="F26" s="13">
        <f>F25*$C26</f>
        <v>0</v>
      </c>
      <c r="G26" s="13">
        <f>G25*$C26</f>
        <v>0</v>
      </c>
      <c r="H26" s="13">
        <f>ROUND(SUM(D26:G26),2)</f>
        <v>2912.97</v>
      </c>
      <c r="J26" s="21"/>
    </row>
    <row r="27" spans="1:10">
      <c r="A27" s="335" t="s">
        <v>284</v>
      </c>
      <c r="B27" s="336"/>
      <c r="C27" s="336"/>
      <c r="D27" s="336"/>
      <c r="E27" s="336"/>
      <c r="F27" s="336"/>
      <c r="G27" s="336"/>
      <c r="H27" s="337"/>
      <c r="J27" s="21"/>
    </row>
    <row r="28" spans="1:10">
      <c r="A28" s="329">
        <v>1</v>
      </c>
      <c r="B28" s="325" t="s">
        <v>293</v>
      </c>
      <c r="C28" s="15">
        <f>C29/$C$58</f>
        <v>4.0239897637866721E-2</v>
      </c>
      <c r="D28" s="15">
        <v>0</v>
      </c>
      <c r="E28" s="15">
        <v>1</v>
      </c>
      <c r="F28" s="15">
        <v>0</v>
      </c>
      <c r="G28" s="15">
        <v>0</v>
      </c>
      <c r="H28" s="15">
        <f>SUM(D28:G28)</f>
        <v>1</v>
      </c>
      <c r="J28" s="21"/>
    </row>
    <row r="29" spans="1:10">
      <c r="A29" s="330"/>
      <c r="B29" s="326"/>
      <c r="C29" s="13">
        <f>'PLAN ORÇAMENTARIA'!I60</f>
        <v>11085.79</v>
      </c>
      <c r="D29" s="13">
        <f>D28*$C29</f>
        <v>0</v>
      </c>
      <c r="E29" s="13">
        <f>E28*$C29</f>
        <v>11085.79</v>
      </c>
      <c r="F29" s="13">
        <f>F28*$C29</f>
        <v>0</v>
      </c>
      <c r="G29" s="13">
        <f>G28*$C29</f>
        <v>0</v>
      </c>
      <c r="H29" s="13">
        <f>ROUND(SUM(D29:G29),2)</f>
        <v>11085.79</v>
      </c>
      <c r="J29" s="21"/>
    </row>
    <row r="30" spans="1:10">
      <c r="A30" s="329">
        <v>2</v>
      </c>
      <c r="B30" s="325" t="s">
        <v>380</v>
      </c>
      <c r="C30" s="15">
        <f>C31/$C$58</f>
        <v>7.5394030690490638E-2</v>
      </c>
      <c r="D30" s="15">
        <v>0.8</v>
      </c>
      <c r="E30" s="15">
        <v>0.2</v>
      </c>
      <c r="F30" s="15">
        <v>0</v>
      </c>
      <c r="G30" s="15">
        <v>0</v>
      </c>
      <c r="H30" s="15">
        <f>SUM(D30:G30)</f>
        <v>1</v>
      </c>
      <c r="J30" s="21"/>
    </row>
    <row r="31" spans="1:10">
      <c r="A31" s="330"/>
      <c r="B31" s="326"/>
      <c r="C31" s="13">
        <f>'PLAN ORÇAMENTARIA'!I65</f>
        <v>20770.489999999998</v>
      </c>
      <c r="D31" s="13">
        <f>D30*$C31</f>
        <v>16616.392</v>
      </c>
      <c r="E31" s="13">
        <f>E30*$C31</f>
        <v>4154.098</v>
      </c>
      <c r="F31" s="13">
        <f>F30*$C31</f>
        <v>0</v>
      </c>
      <c r="G31" s="13">
        <f>G30*$C31</f>
        <v>0</v>
      </c>
      <c r="H31" s="13">
        <f>ROUND(SUM(D31:G31),2)</f>
        <v>20770.490000000002</v>
      </c>
      <c r="J31" s="21"/>
    </row>
    <row r="32" spans="1:10">
      <c r="A32" s="329">
        <v>3</v>
      </c>
      <c r="B32" s="325" t="s">
        <v>110</v>
      </c>
      <c r="C32" s="15">
        <f>C33/$C$58</f>
        <v>8.6389429839287796E-2</v>
      </c>
      <c r="D32" s="15">
        <v>0.65</v>
      </c>
      <c r="E32" s="15">
        <v>0.35</v>
      </c>
      <c r="F32" s="15">
        <v>0</v>
      </c>
      <c r="G32" s="15">
        <v>0</v>
      </c>
      <c r="H32" s="15">
        <f>SUM(D32:G32)</f>
        <v>1</v>
      </c>
      <c r="J32" s="21"/>
    </row>
    <row r="33" spans="1:10">
      <c r="A33" s="330"/>
      <c r="B33" s="326"/>
      <c r="C33" s="13">
        <f>'PLAN ORÇAMENTARIA'!I71</f>
        <v>23799.64</v>
      </c>
      <c r="D33" s="13">
        <f>D32*$C33</f>
        <v>15469.766</v>
      </c>
      <c r="E33" s="13">
        <f>E32*$C33</f>
        <v>8329.8739999999998</v>
      </c>
      <c r="F33" s="13">
        <f>F32*$C33</f>
        <v>0</v>
      </c>
      <c r="G33" s="13">
        <f>G32*$C33</f>
        <v>0</v>
      </c>
      <c r="H33" s="13">
        <f>ROUND(SUM(D33:G33),2)</f>
        <v>23799.64</v>
      </c>
      <c r="J33" s="21"/>
    </row>
    <row r="34" spans="1:10">
      <c r="A34" s="329">
        <v>4</v>
      </c>
      <c r="B34" s="325" t="s">
        <v>164</v>
      </c>
      <c r="C34" s="15">
        <f>C35/$C$58</f>
        <v>2.5494668638892163E-2</v>
      </c>
      <c r="D34" s="15">
        <v>0.45</v>
      </c>
      <c r="E34" s="15">
        <v>0.55000000000000004</v>
      </c>
      <c r="F34" s="15">
        <v>0</v>
      </c>
      <c r="G34" s="15">
        <v>0</v>
      </c>
      <c r="H34" s="15">
        <f>SUM(D34:G34)</f>
        <v>1</v>
      </c>
      <c r="J34" s="21"/>
    </row>
    <row r="35" spans="1:10">
      <c r="A35" s="330"/>
      <c r="B35" s="326"/>
      <c r="C35" s="13">
        <f>'PLAN ORÇAMENTARIA'!I77</f>
        <v>7023.5900000000011</v>
      </c>
      <c r="D35" s="13">
        <f>D34*$C35</f>
        <v>3160.6155000000003</v>
      </c>
      <c r="E35" s="13">
        <f>E34*$C35</f>
        <v>3862.9745000000007</v>
      </c>
      <c r="F35" s="13">
        <f>F34*$C35</f>
        <v>0</v>
      </c>
      <c r="G35" s="13">
        <f>G34*$C35</f>
        <v>0</v>
      </c>
      <c r="H35" s="13">
        <f>ROUND(SUM(D35:G35),2)</f>
        <v>7023.59</v>
      </c>
      <c r="J35" s="21"/>
    </row>
    <row r="36" spans="1:10">
      <c r="A36" s="329">
        <v>5</v>
      </c>
      <c r="B36" s="325" t="s">
        <v>113</v>
      </c>
      <c r="C36" s="15">
        <f>C37/$C$58</f>
        <v>3.1164841148125625E-2</v>
      </c>
      <c r="D36" s="15">
        <v>0</v>
      </c>
      <c r="E36" s="15">
        <v>0.65</v>
      </c>
      <c r="F36" s="15">
        <v>0.35</v>
      </c>
      <c r="G36" s="15">
        <v>0</v>
      </c>
      <c r="H36" s="15">
        <f>SUM(D36:G36)</f>
        <v>1</v>
      </c>
      <c r="J36" s="21"/>
    </row>
    <row r="37" spans="1:10">
      <c r="A37" s="330"/>
      <c r="B37" s="326"/>
      <c r="C37" s="13">
        <f>'PLAN ORÇAMENTARIA'!I81</f>
        <v>8585.68</v>
      </c>
      <c r="D37" s="13">
        <f>D36*$C37</f>
        <v>0</v>
      </c>
      <c r="E37" s="13">
        <f>E36*$C37</f>
        <v>5580.692</v>
      </c>
      <c r="F37" s="13">
        <f>F36*$C37</f>
        <v>3004.9879999999998</v>
      </c>
      <c r="G37" s="13">
        <f>G36*$C37</f>
        <v>0</v>
      </c>
      <c r="H37" s="13">
        <f>ROUND(SUM(D37:G37),2)</f>
        <v>8585.68</v>
      </c>
      <c r="J37" s="21"/>
    </row>
    <row r="38" spans="1:10">
      <c r="A38" s="329">
        <v>6</v>
      </c>
      <c r="B38" s="325" t="s">
        <v>171</v>
      </c>
      <c r="C38" s="15">
        <f>C39/$C$58</f>
        <v>7.3038213381489497E-2</v>
      </c>
      <c r="D38" s="15">
        <v>0</v>
      </c>
      <c r="E38" s="15">
        <v>0.5</v>
      </c>
      <c r="F38" s="15">
        <v>0.5</v>
      </c>
      <c r="G38" s="15">
        <v>0</v>
      </c>
      <c r="H38" s="15">
        <f>SUM(D38:G38)</f>
        <v>1</v>
      </c>
      <c r="J38" s="21"/>
    </row>
    <row r="39" spans="1:10">
      <c r="A39" s="330"/>
      <c r="B39" s="326"/>
      <c r="C39" s="13">
        <f>'PLAN ORÇAMENTARIA'!I89</f>
        <v>20121.48</v>
      </c>
      <c r="D39" s="13">
        <f>D38*$C39</f>
        <v>0</v>
      </c>
      <c r="E39" s="13">
        <f>E38*$C39</f>
        <v>10060.74</v>
      </c>
      <c r="F39" s="13">
        <f>F38*$C39</f>
        <v>10060.74</v>
      </c>
      <c r="G39" s="13">
        <f>G38*$C39</f>
        <v>0</v>
      </c>
      <c r="H39" s="13">
        <f>ROUND(SUM(D39:G39),2)</f>
        <v>20121.48</v>
      </c>
      <c r="J39" s="21"/>
    </row>
    <row r="40" spans="1:10">
      <c r="A40" s="329">
        <v>7</v>
      </c>
      <c r="B40" s="325" t="s">
        <v>337</v>
      </c>
      <c r="C40" s="15">
        <f>C41/$C$58</f>
        <v>6.7467353920705631E-2</v>
      </c>
      <c r="D40" s="15">
        <v>0.35</v>
      </c>
      <c r="E40" s="15">
        <v>0.65</v>
      </c>
      <c r="F40" s="15">
        <v>0</v>
      </c>
      <c r="G40" s="15">
        <v>0</v>
      </c>
      <c r="H40" s="15">
        <f>SUM(D40:G40)</f>
        <v>1</v>
      </c>
      <c r="J40" s="21"/>
    </row>
    <row r="41" spans="1:10">
      <c r="A41" s="330"/>
      <c r="B41" s="326"/>
      <c r="C41" s="13">
        <f>'PLAN ORÇAMENTARIA'!I96</f>
        <v>18586.75</v>
      </c>
      <c r="D41" s="13">
        <f>D40*$C41</f>
        <v>6505.3624999999993</v>
      </c>
      <c r="E41" s="13">
        <f>E40*$C41</f>
        <v>12081.387500000001</v>
      </c>
      <c r="F41" s="13">
        <f>F40*$C41</f>
        <v>0</v>
      </c>
      <c r="G41" s="13">
        <f>G40*$C41</f>
        <v>0</v>
      </c>
      <c r="H41" s="13">
        <f>ROUND(SUM(D41:G41),2)</f>
        <v>18586.75</v>
      </c>
      <c r="J41" s="21"/>
    </row>
    <row r="42" spans="1:10">
      <c r="A42" s="329">
        <v>8</v>
      </c>
      <c r="B42" s="325" t="s">
        <v>177</v>
      </c>
      <c r="C42" s="15">
        <f>C43/$C$58</f>
        <v>6.2610778877827886E-2</v>
      </c>
      <c r="D42" s="15"/>
      <c r="E42" s="15"/>
      <c r="F42" s="15">
        <v>0.5</v>
      </c>
      <c r="G42" s="15">
        <v>0.5</v>
      </c>
      <c r="H42" s="15">
        <f>SUM(D42:G42)</f>
        <v>1</v>
      </c>
      <c r="J42" s="21"/>
    </row>
    <row r="43" spans="1:10">
      <c r="A43" s="330"/>
      <c r="B43" s="326"/>
      <c r="C43" s="13">
        <f>'PLAN ORÇAMENTARIA'!I101</f>
        <v>17248.800000000003</v>
      </c>
      <c r="D43" s="13">
        <f>D42*$C43</f>
        <v>0</v>
      </c>
      <c r="E43" s="13">
        <f>E42*$C43</f>
        <v>0</v>
      </c>
      <c r="F43" s="13">
        <f>F42*$C43</f>
        <v>8624.4000000000015</v>
      </c>
      <c r="G43" s="13">
        <f>G42*$C43</f>
        <v>8624.4000000000015</v>
      </c>
      <c r="H43" s="13">
        <f>ROUND(SUM(D43:G43),2)</f>
        <v>17248.8</v>
      </c>
      <c r="J43" s="21"/>
    </row>
    <row r="44" spans="1:10">
      <c r="A44" s="335" t="s">
        <v>320</v>
      </c>
      <c r="B44" s="336"/>
      <c r="C44" s="336"/>
      <c r="D44" s="336"/>
      <c r="E44" s="336"/>
      <c r="F44" s="336"/>
      <c r="G44" s="336"/>
      <c r="H44" s="337"/>
      <c r="J44" s="21"/>
    </row>
    <row r="45" spans="1:10">
      <c r="A45" s="329">
        <v>1</v>
      </c>
      <c r="B45" s="325" t="s">
        <v>109</v>
      </c>
      <c r="C45" s="15">
        <f>C46/$C$58</f>
        <v>2.6152436091726626E-3</v>
      </c>
      <c r="D45" s="15">
        <v>1</v>
      </c>
      <c r="E45" s="15">
        <v>0</v>
      </c>
      <c r="F45" s="15">
        <v>0</v>
      </c>
      <c r="G45" s="15">
        <v>0</v>
      </c>
      <c r="H45" s="15">
        <f>SUM(D45:G45)</f>
        <v>1</v>
      </c>
      <c r="J45" s="21"/>
    </row>
    <row r="46" spans="1:10">
      <c r="A46" s="330"/>
      <c r="B46" s="326"/>
      <c r="C46" s="13">
        <f>'PLAN ORÇAMENTARIA'!I109</f>
        <v>720.4799999999999</v>
      </c>
      <c r="D46" s="13">
        <f>D45*$C46</f>
        <v>720.4799999999999</v>
      </c>
      <c r="E46" s="13">
        <f>E45*$C46</f>
        <v>0</v>
      </c>
      <c r="F46" s="13">
        <f>F45*$C46</f>
        <v>0</v>
      </c>
      <c r="G46" s="13">
        <f>G45*$C46</f>
        <v>0</v>
      </c>
      <c r="H46" s="13">
        <f>ROUND(SUM(D46:G46),2)</f>
        <v>720.48</v>
      </c>
      <c r="J46" s="21"/>
    </row>
    <row r="47" spans="1:10">
      <c r="A47" s="329">
        <v>2</v>
      </c>
      <c r="B47" s="325" t="s">
        <v>293</v>
      </c>
      <c r="C47" s="15">
        <f>C48/$C$58</f>
        <v>2.6221548680998571E-2</v>
      </c>
      <c r="D47" s="15">
        <v>1</v>
      </c>
      <c r="E47" s="15">
        <v>0</v>
      </c>
      <c r="F47" s="15">
        <v>0</v>
      </c>
      <c r="G47" s="15">
        <v>0</v>
      </c>
      <c r="H47" s="15">
        <f>SUM(D47:G47)</f>
        <v>1</v>
      </c>
      <c r="J47" s="21"/>
    </row>
    <row r="48" spans="1:10">
      <c r="A48" s="330"/>
      <c r="B48" s="326"/>
      <c r="C48" s="13">
        <f>'PLAN ORÇAMENTARIA'!I113</f>
        <v>7223.84</v>
      </c>
      <c r="D48" s="13">
        <f>D47*$C48</f>
        <v>7223.84</v>
      </c>
      <c r="E48" s="13">
        <f>E47*$C48</f>
        <v>0</v>
      </c>
      <c r="F48" s="13">
        <f>F47*$C48</f>
        <v>0</v>
      </c>
      <c r="G48" s="13">
        <f>G47*$C48</f>
        <v>0</v>
      </c>
      <c r="H48" s="13">
        <f>ROUND(SUM(D48:G48),2)</f>
        <v>7223.84</v>
      </c>
      <c r="J48" s="21"/>
    </row>
    <row r="49" spans="1:10">
      <c r="A49" s="329">
        <v>3</v>
      </c>
      <c r="B49" s="325" t="s">
        <v>164</v>
      </c>
      <c r="C49" s="15">
        <f>C50/$C$58</f>
        <v>6.1905968402043605E-2</v>
      </c>
      <c r="D49" s="15">
        <v>0.35</v>
      </c>
      <c r="E49" s="15">
        <v>0.65</v>
      </c>
      <c r="F49" s="15">
        <v>0</v>
      </c>
      <c r="G49" s="15">
        <v>0</v>
      </c>
      <c r="H49" s="15">
        <f>SUM(D49:G49)</f>
        <v>1</v>
      </c>
      <c r="J49" s="21"/>
    </row>
    <row r="50" spans="1:10">
      <c r="A50" s="330"/>
      <c r="B50" s="326"/>
      <c r="C50" s="13">
        <f>'PLAN ORÇAMENTARIA'!I116</f>
        <v>17054.63</v>
      </c>
      <c r="D50" s="13">
        <f>D49*$C50</f>
        <v>5969.1205</v>
      </c>
      <c r="E50" s="13">
        <f>E49*$C50</f>
        <v>11085.509500000002</v>
      </c>
      <c r="F50" s="13">
        <f>F49*$C50</f>
        <v>0</v>
      </c>
      <c r="G50" s="13">
        <f>G49*$C50</f>
        <v>0</v>
      </c>
      <c r="H50" s="13">
        <f>ROUND(SUM(D50:G50),2)</f>
        <v>17054.63</v>
      </c>
      <c r="J50" s="21"/>
    </row>
    <row r="51" spans="1:10">
      <c r="A51" s="329">
        <v>4</v>
      </c>
      <c r="B51" s="325" t="s">
        <v>113</v>
      </c>
      <c r="C51" s="15">
        <f>C52/$C$58</f>
        <v>4.1970289572311394E-2</v>
      </c>
      <c r="D51" s="15">
        <v>0</v>
      </c>
      <c r="E51" s="15">
        <v>0.65</v>
      </c>
      <c r="F51" s="15">
        <v>0.35</v>
      </c>
      <c r="G51" s="15">
        <v>0</v>
      </c>
      <c r="H51" s="15">
        <f>SUM(D51:G51)</f>
        <v>1</v>
      </c>
      <c r="J51" s="21"/>
    </row>
    <row r="52" spans="1:10">
      <c r="A52" s="330"/>
      <c r="B52" s="326"/>
      <c r="C52" s="13">
        <f>'PLAN ORÇAMENTARIA'!I120</f>
        <v>11562.5</v>
      </c>
      <c r="D52" s="13">
        <f>D51*$C52</f>
        <v>0</v>
      </c>
      <c r="E52" s="13">
        <f>E51*$C52</f>
        <v>7515.625</v>
      </c>
      <c r="F52" s="13">
        <f>F51*$C52</f>
        <v>4046.8749999999995</v>
      </c>
      <c r="G52" s="13">
        <f>G51*$C52</f>
        <v>0</v>
      </c>
      <c r="H52" s="13">
        <f>ROUND(SUM(D52:G52),2)</f>
        <v>11562.5</v>
      </c>
      <c r="J52" s="21"/>
    </row>
    <row r="53" spans="1:10">
      <c r="A53" s="329">
        <v>5</v>
      </c>
      <c r="B53" s="325" t="s">
        <v>171</v>
      </c>
      <c r="C53" s="15">
        <f>C54/$C$58</f>
        <v>6.6752053141192591E-2</v>
      </c>
      <c r="D53" s="15">
        <v>0</v>
      </c>
      <c r="E53" s="15">
        <v>0.5</v>
      </c>
      <c r="F53" s="15">
        <v>0.5</v>
      </c>
      <c r="G53" s="15">
        <v>0</v>
      </c>
      <c r="H53" s="15">
        <f>SUM(D53:G53)</f>
        <v>1</v>
      </c>
      <c r="J53" s="21"/>
    </row>
    <row r="54" spans="1:10">
      <c r="A54" s="330"/>
      <c r="B54" s="326"/>
      <c r="C54" s="13">
        <f>'PLAN ORÇAMENTARIA'!I126</f>
        <v>18389.690000000002</v>
      </c>
      <c r="D54" s="13">
        <f>D53*$C54</f>
        <v>0</v>
      </c>
      <c r="E54" s="13">
        <f>E53*$C54</f>
        <v>9194.8450000000012</v>
      </c>
      <c r="F54" s="13">
        <f>F53*$C54</f>
        <v>9194.8450000000012</v>
      </c>
      <c r="G54" s="13">
        <f>G53*$C54</f>
        <v>0</v>
      </c>
      <c r="H54" s="13">
        <f>ROUND(SUM(D54:G54),2)</f>
        <v>18389.689999999999</v>
      </c>
      <c r="J54" s="21"/>
    </row>
    <row r="55" spans="1:10">
      <c r="A55" s="329">
        <v>6</v>
      </c>
      <c r="B55" s="325" t="s">
        <v>177</v>
      </c>
      <c r="C55" s="15">
        <f>C56/$C$58</f>
        <v>9.5413849741825974E-3</v>
      </c>
      <c r="D55" s="15">
        <v>0</v>
      </c>
      <c r="E55" s="15">
        <v>0</v>
      </c>
      <c r="F55" s="15">
        <v>0</v>
      </c>
      <c r="G55" s="15">
        <v>1</v>
      </c>
      <c r="H55" s="15">
        <f>SUM(D55:G55)</f>
        <v>1</v>
      </c>
      <c r="J55" s="21"/>
    </row>
    <row r="56" spans="1:10">
      <c r="A56" s="330"/>
      <c r="B56" s="326"/>
      <c r="C56" s="13">
        <f>'PLAN ORÇAMENTARIA'!I136</f>
        <v>2628.58</v>
      </c>
      <c r="D56" s="13">
        <f>D55*$C56</f>
        <v>0</v>
      </c>
      <c r="E56" s="13">
        <f>E55*$C56</f>
        <v>0</v>
      </c>
      <c r="F56" s="13">
        <f>F55*$C56</f>
        <v>0</v>
      </c>
      <c r="G56" s="13">
        <f>G55*$C56</f>
        <v>2628.58</v>
      </c>
      <c r="H56" s="13">
        <f>ROUND(SUM(D56:G56),2)</f>
        <v>2628.58</v>
      </c>
      <c r="J56" s="21"/>
    </row>
    <row r="57" spans="1:10">
      <c r="A57" s="327" t="s">
        <v>2</v>
      </c>
      <c r="B57" s="327"/>
      <c r="C57" s="41">
        <f>C9+C11+C13+C15+C17+C19+C21+C23+C28+C42+C25+C30+C32+C34+C36+C38+C40+C45+C47+C49+C51+C53+C55</f>
        <v>0.99999999999999978</v>
      </c>
      <c r="D57" s="41">
        <f>D58/$C$58</f>
        <v>3.1821084058549685E-2</v>
      </c>
      <c r="E57" s="41">
        <f>E58/$C$58</f>
        <v>0.12776184469631657</v>
      </c>
      <c r="F57" s="41">
        <f>F58/C$58</f>
        <v>0.14171231521729261</v>
      </c>
      <c r="G57" s="41">
        <f>G58/C58</f>
        <v>9.944434059003418E-2</v>
      </c>
      <c r="H57" s="41">
        <f>H58/C58</f>
        <v>1</v>
      </c>
    </row>
    <row r="58" spans="1:10">
      <c r="A58" s="328"/>
      <c r="B58" s="328"/>
      <c r="C58" s="14">
        <f>C10+C12+C14+C16+C18+C20+C22+C24+C29+C26+C43+C31+C33+C35+C37+C39+C41+C46+C48+C50+C52+C54+C56</f>
        <v>275492.50000000006</v>
      </c>
      <c r="D58" s="14">
        <f t="shared" ref="D58:F58" si="0">D10+D12+D14+D16+D18+D20+D22+D24+D29+D26</f>
        <v>8766.4700000000012</v>
      </c>
      <c r="E58" s="14">
        <f t="shared" si="0"/>
        <v>35197.43</v>
      </c>
      <c r="F58" s="14">
        <f t="shared" si="0"/>
        <v>39040.679999999993</v>
      </c>
      <c r="G58" s="14">
        <f>G10+G12+G14+G16+G18+G20+G22+G24+G29+G26+G43</f>
        <v>27396.17</v>
      </c>
      <c r="H58" s="14">
        <f>H10+H12+H14+H16+H18+H20+H22+H24+H29+H26+H43+H31+H33+H35+H37+H39+H41+H46+H48+H50+H52+H54+H56</f>
        <v>275492.50000000006</v>
      </c>
    </row>
    <row r="59" spans="1:10">
      <c r="A59" s="50"/>
      <c r="B59" s="34"/>
      <c r="C59" s="9"/>
      <c r="D59" s="10"/>
      <c r="E59" s="10"/>
      <c r="F59" s="10"/>
      <c r="G59" s="10"/>
      <c r="H59" s="11"/>
    </row>
    <row r="60" spans="1:10">
      <c r="A60" s="50"/>
      <c r="B60" s="34"/>
      <c r="C60" s="9"/>
      <c r="D60" s="10"/>
      <c r="E60" s="10"/>
      <c r="F60" s="10"/>
      <c r="G60" s="10"/>
      <c r="H60" s="11"/>
    </row>
    <row r="61" spans="1:10">
      <c r="A61" s="8"/>
      <c r="B61" s="70" t="s">
        <v>201</v>
      </c>
      <c r="C61" s="217" t="s">
        <v>12</v>
      </c>
      <c r="D61" s="217"/>
      <c r="E61" s="217"/>
      <c r="F61" s="217"/>
      <c r="G61" s="7"/>
      <c r="H61" s="12"/>
    </row>
    <row r="62" spans="1:10">
      <c r="A62" s="8"/>
      <c r="B62" s="194" t="s">
        <v>102</v>
      </c>
      <c r="C62" s="218" t="s">
        <v>103</v>
      </c>
      <c r="D62" s="210"/>
      <c r="E62" s="210"/>
      <c r="F62" s="210"/>
      <c r="G62" s="25"/>
      <c r="H62" s="12"/>
      <c r="J62" s="21"/>
    </row>
    <row r="63" spans="1:10">
      <c r="A63" s="8"/>
      <c r="B63" s="194" t="s">
        <v>202</v>
      </c>
      <c r="C63" s="210" t="s">
        <v>104</v>
      </c>
      <c r="D63" s="210"/>
      <c r="E63" s="210"/>
      <c r="F63" s="210"/>
      <c r="G63" s="51"/>
      <c r="H63" s="12"/>
    </row>
    <row r="64" spans="1:10">
      <c r="A64" s="8"/>
      <c r="B64" s="193" t="s">
        <v>229</v>
      </c>
      <c r="C64" s="211"/>
      <c r="D64" s="211"/>
      <c r="E64" s="211"/>
      <c r="F64" s="211"/>
      <c r="G64" s="3"/>
      <c r="H64" s="12"/>
    </row>
    <row r="65" spans="1:10">
      <c r="A65" s="8"/>
      <c r="C65" s="7"/>
      <c r="D65" s="7"/>
      <c r="E65" s="7"/>
      <c r="F65" s="7"/>
      <c r="G65" s="7"/>
      <c r="H65" s="12"/>
    </row>
    <row r="66" spans="1:10">
      <c r="A66" s="8"/>
      <c r="C66" s="7"/>
      <c r="D66" s="7"/>
      <c r="E66" s="7"/>
      <c r="F66" s="7"/>
      <c r="G66" s="7"/>
      <c r="H66" s="12"/>
    </row>
    <row r="67" spans="1:10">
      <c r="A67" s="22"/>
      <c r="B67" s="38"/>
      <c r="C67" s="23"/>
      <c r="D67" s="23"/>
      <c r="E67" s="23"/>
      <c r="F67" s="23"/>
      <c r="G67" s="23"/>
      <c r="H67" s="24"/>
      <c r="J67" s="21"/>
    </row>
    <row r="68" spans="1:10">
      <c r="J68" s="21"/>
    </row>
  </sheetData>
  <mergeCells count="58">
    <mergeCell ref="A53:A54"/>
    <mergeCell ref="B53:B54"/>
    <mergeCell ref="A55:A56"/>
    <mergeCell ref="B55:B56"/>
    <mergeCell ref="A47:A48"/>
    <mergeCell ref="B47:B48"/>
    <mergeCell ref="A49:A50"/>
    <mergeCell ref="B49:B50"/>
    <mergeCell ref="A51:A52"/>
    <mergeCell ref="B51:B52"/>
    <mergeCell ref="A40:A41"/>
    <mergeCell ref="B40:B41"/>
    <mergeCell ref="A44:H44"/>
    <mergeCell ref="A45:A46"/>
    <mergeCell ref="B45:B46"/>
    <mergeCell ref="A34:A35"/>
    <mergeCell ref="B34:B35"/>
    <mergeCell ref="A36:A37"/>
    <mergeCell ref="B36:B37"/>
    <mergeCell ref="A38:A39"/>
    <mergeCell ref="B38:B39"/>
    <mergeCell ref="A27:H27"/>
    <mergeCell ref="A30:A31"/>
    <mergeCell ref="B30:B31"/>
    <mergeCell ref="A32:A33"/>
    <mergeCell ref="B32:B33"/>
    <mergeCell ref="C62:F62"/>
    <mergeCell ref="C63:F63"/>
    <mergeCell ref="C64:F64"/>
    <mergeCell ref="A7:B7"/>
    <mergeCell ref="A5:H5"/>
    <mergeCell ref="A6:B6"/>
    <mergeCell ref="G6:H6"/>
    <mergeCell ref="C61:F61"/>
    <mergeCell ref="A28:A29"/>
    <mergeCell ref="B28:B29"/>
    <mergeCell ref="A21:A22"/>
    <mergeCell ref="B21:B22"/>
    <mergeCell ref="A23:A24"/>
    <mergeCell ref="B25:B26"/>
    <mergeCell ref="A42:A43"/>
    <mergeCell ref="B42:B43"/>
    <mergeCell ref="A3:H3"/>
    <mergeCell ref="A9:A10"/>
    <mergeCell ref="B9:B10"/>
    <mergeCell ref="A57:B58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B23:B24"/>
    <mergeCell ref="A25:A26"/>
  </mergeCells>
  <phoneticPr fontId="21" type="noConversion"/>
  <printOptions horizontalCentered="1"/>
  <pageMargins left="0.25" right="0.25" top="0.75" bottom="0.75" header="0.3" footer="0.3"/>
  <pageSetup paperSize="9" scale="72" orientation="portrait" horizontalDpi="4294967292" verticalDpi="1200" r:id="rId1"/>
  <ignoredErrors>
    <ignoredError sqref="G9:H9 C9 E9:F9" evalError="1"/>
    <ignoredError sqref="G10:H12 C11 E10:F10 C13 F12 C15 E11:F11 F13 H16 H15 H14 H1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99DC-CC1A-498A-BD28-049F07E86173}">
  <sheetPr>
    <pageSetUpPr fitToPage="1"/>
  </sheetPr>
  <dimension ref="C3:M71"/>
  <sheetViews>
    <sheetView showGridLines="0" topLeftCell="A49" workbookViewId="0">
      <selection activeCell="C8" sqref="C8"/>
    </sheetView>
  </sheetViews>
  <sheetFormatPr defaultRowHeight="13.2"/>
  <cols>
    <col min="3" max="3" width="20.33203125" customWidth="1"/>
    <col min="7" max="7" width="10.109375" customWidth="1"/>
    <col min="8" max="8" width="14.6640625" customWidth="1"/>
    <col min="9" max="9" width="26.6640625" customWidth="1"/>
  </cols>
  <sheetData>
    <row r="3" spans="3:13" ht="13.8" thickBot="1"/>
    <row r="4" spans="3:13">
      <c r="C4" s="89"/>
      <c r="D4" s="90"/>
      <c r="E4" s="90"/>
      <c r="F4" s="90"/>
      <c r="G4" s="341" t="s">
        <v>59</v>
      </c>
      <c r="H4" s="341"/>
      <c r="I4" s="341"/>
      <c r="J4" s="90"/>
      <c r="K4" s="90"/>
      <c r="L4" s="90"/>
      <c r="M4" s="91"/>
    </row>
    <row r="5" spans="3:13">
      <c r="C5" s="92"/>
      <c r="D5" s="93"/>
      <c r="E5" s="93"/>
      <c r="F5" s="93"/>
      <c r="G5" s="342"/>
      <c r="H5" s="342"/>
      <c r="I5" s="342"/>
      <c r="J5" s="93"/>
      <c r="K5" s="93"/>
      <c r="L5" s="93"/>
      <c r="M5" s="94"/>
    </row>
    <row r="6" spans="3:13" ht="15">
      <c r="C6" s="95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3:13" ht="15">
      <c r="C7" s="195" t="s">
        <v>370</v>
      </c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3:13" ht="15">
      <c r="C8" s="95"/>
      <c r="D8" s="96"/>
      <c r="E8" s="96"/>
      <c r="F8" s="96"/>
      <c r="G8" s="96"/>
      <c r="H8" s="96"/>
      <c r="I8" s="96"/>
      <c r="J8" s="96"/>
      <c r="K8" s="96"/>
      <c r="L8" s="96"/>
      <c r="M8" s="97"/>
    </row>
    <row r="9" spans="3:13" ht="15.6">
      <c r="C9" s="343" t="s">
        <v>60</v>
      </c>
      <c r="D9" s="344"/>
      <c r="E9" s="344"/>
      <c r="F9" s="344"/>
      <c r="G9" s="344"/>
      <c r="H9" s="344"/>
      <c r="I9" s="344"/>
      <c r="J9" s="344"/>
      <c r="K9" s="344"/>
      <c r="L9" s="344"/>
      <c r="M9" s="345"/>
    </row>
    <row r="10" spans="3:13" ht="15.6">
      <c r="C10" s="343" t="s">
        <v>61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5"/>
    </row>
    <row r="11" spans="3:13" ht="15"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3:13" ht="15">
      <c r="C12" s="338" t="s">
        <v>62</v>
      </c>
      <c r="D12" s="339"/>
      <c r="E12" s="339"/>
      <c r="F12" s="339"/>
      <c r="G12" s="339"/>
      <c r="H12" s="339"/>
      <c r="I12" s="339"/>
      <c r="J12" s="339"/>
      <c r="K12" s="339"/>
      <c r="L12" s="339"/>
      <c r="M12" s="340"/>
    </row>
    <row r="13" spans="3:13" ht="15">
      <c r="C13" s="338" t="s">
        <v>210</v>
      </c>
      <c r="D13" s="339"/>
      <c r="E13" s="339"/>
      <c r="F13" s="339"/>
      <c r="G13" s="339"/>
      <c r="H13" s="339"/>
      <c r="I13" s="339"/>
      <c r="J13" s="339"/>
      <c r="K13" s="339"/>
      <c r="L13" s="339"/>
      <c r="M13" s="340"/>
    </row>
    <row r="14" spans="3:13" ht="15"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7"/>
    </row>
    <row r="15" spans="3:13" ht="15"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3:13" ht="15"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7"/>
    </row>
    <row r="17" spans="3:13" ht="15"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7"/>
    </row>
    <row r="18" spans="3:13" ht="15.6">
      <c r="C18" s="343" t="s">
        <v>63</v>
      </c>
      <c r="D18" s="344"/>
      <c r="E18" s="344"/>
      <c r="F18" s="344"/>
      <c r="G18" s="344"/>
      <c r="H18" s="344"/>
      <c r="I18" s="344"/>
      <c r="J18" s="344"/>
      <c r="K18" s="344"/>
      <c r="L18" s="344"/>
      <c r="M18" s="345"/>
    </row>
    <row r="19" spans="3:13" ht="15"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7"/>
    </row>
    <row r="20" spans="3:13" ht="15.6">
      <c r="C20" s="98" t="s">
        <v>64</v>
      </c>
      <c r="D20" s="99" t="s">
        <v>65</v>
      </c>
      <c r="E20" s="100" t="s">
        <v>66</v>
      </c>
      <c r="F20" s="101" t="s">
        <v>67</v>
      </c>
      <c r="G20" s="101" t="s">
        <v>68</v>
      </c>
      <c r="H20" s="99" t="s">
        <v>69</v>
      </c>
      <c r="I20" s="102"/>
      <c r="J20" s="102"/>
      <c r="K20" s="102"/>
      <c r="L20" s="102"/>
      <c r="M20" s="103"/>
    </row>
    <row r="21" spans="3:13" ht="15.6">
      <c r="C21" s="104" t="s">
        <v>70</v>
      </c>
      <c r="D21" s="105">
        <v>0.03</v>
      </c>
      <c r="E21" s="105">
        <v>0.04</v>
      </c>
      <c r="F21" s="105">
        <v>5.5E-2</v>
      </c>
      <c r="G21" s="106">
        <v>0.03</v>
      </c>
      <c r="H21" s="102" t="s">
        <v>71</v>
      </c>
      <c r="I21" s="102"/>
      <c r="J21" s="102"/>
      <c r="K21" s="102"/>
      <c r="L21" s="102"/>
      <c r="M21" s="103"/>
    </row>
    <row r="22" spans="3:13" ht="15.6">
      <c r="C22" s="104" t="s">
        <v>72</v>
      </c>
      <c r="D22" s="105">
        <v>8.0000000000000002E-3</v>
      </c>
      <c r="E22" s="105">
        <v>8.0000000000000002E-3</v>
      </c>
      <c r="F22" s="105">
        <v>0.01</v>
      </c>
      <c r="G22" s="106">
        <v>8.0000000000000002E-3</v>
      </c>
      <c r="H22" s="102" t="s">
        <v>73</v>
      </c>
      <c r="I22" s="102"/>
      <c r="J22" s="102"/>
      <c r="K22" s="102"/>
      <c r="L22" s="102"/>
      <c r="M22" s="107"/>
    </row>
    <row r="23" spans="3:13" ht="15.6">
      <c r="C23" s="104" t="s">
        <v>74</v>
      </c>
      <c r="D23" s="105">
        <v>9.7000000000000003E-3</v>
      </c>
      <c r="E23" s="105">
        <v>1.2699999999999999E-2</v>
      </c>
      <c r="F23" s="105">
        <v>1.2699999999999999E-2</v>
      </c>
      <c r="G23" s="106">
        <v>9.7000000000000003E-3</v>
      </c>
      <c r="H23" s="102" t="s">
        <v>75</v>
      </c>
      <c r="I23" s="102"/>
      <c r="J23" s="102"/>
      <c r="K23" s="102"/>
      <c r="L23" s="102"/>
      <c r="M23" s="103"/>
    </row>
    <row r="24" spans="3:13" ht="15.6">
      <c r="C24" s="104" t="s">
        <v>76</v>
      </c>
      <c r="D24" s="105">
        <v>5.8999999999999999E-3</v>
      </c>
      <c r="E24" s="105">
        <v>1.23E-2</v>
      </c>
      <c r="F24" s="105">
        <v>1.3899999999999999E-2</v>
      </c>
      <c r="G24" s="106">
        <v>5.8999999999999999E-3</v>
      </c>
      <c r="H24" s="102" t="s">
        <v>77</v>
      </c>
      <c r="I24" s="102"/>
      <c r="J24" s="102"/>
      <c r="K24" s="102"/>
      <c r="L24" s="102"/>
      <c r="M24" s="103"/>
    </row>
    <row r="25" spans="3:13" ht="15.6">
      <c r="C25" s="104" t="s">
        <v>78</v>
      </c>
      <c r="D25" s="105">
        <v>6.1600000000000002E-2</v>
      </c>
      <c r="E25" s="105">
        <v>7.3999999999999996E-2</v>
      </c>
      <c r="F25" s="105">
        <v>8.9599999999999999E-2</v>
      </c>
      <c r="G25" s="106">
        <v>6.1600000000000002E-2</v>
      </c>
      <c r="H25" s="102" t="s">
        <v>79</v>
      </c>
      <c r="I25" s="102"/>
      <c r="J25" s="102"/>
      <c r="K25" s="102"/>
      <c r="L25" s="102"/>
      <c r="M25" s="103"/>
    </row>
    <row r="26" spans="3:13" ht="15.6">
      <c r="C26" s="104" t="s">
        <v>80</v>
      </c>
      <c r="D26" s="348" t="s">
        <v>81</v>
      </c>
      <c r="E26" s="348"/>
      <c r="F26" s="348"/>
      <c r="G26" s="106">
        <v>0.13150000000000001</v>
      </c>
      <c r="H26" s="102" t="s">
        <v>82</v>
      </c>
      <c r="I26" s="102"/>
      <c r="J26" s="102"/>
      <c r="K26" s="102"/>
      <c r="L26" s="102"/>
      <c r="M26" s="103"/>
    </row>
    <row r="27" spans="3:13" ht="15.6" thickBot="1"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7"/>
    </row>
    <row r="28" spans="3:13" ht="15.6">
      <c r="C28" s="95"/>
      <c r="D28" s="96"/>
      <c r="E28" s="96"/>
      <c r="F28" s="349" t="s">
        <v>2</v>
      </c>
      <c r="G28" s="351">
        <f>(((1+G21)*(1+G22)*(1+G23)*(1+G24)*(1+G25))/(1-G26))-1</f>
        <v>0.28894981435080291</v>
      </c>
      <c r="H28" s="353" t="s">
        <v>83</v>
      </c>
      <c r="I28" s="354"/>
      <c r="J28" s="354"/>
      <c r="K28" s="354"/>
      <c r="L28" s="108"/>
      <c r="M28" s="109"/>
    </row>
    <row r="29" spans="3:13" ht="16.2" thickBot="1">
      <c r="C29" s="95"/>
      <c r="D29" s="96"/>
      <c r="E29" s="96"/>
      <c r="F29" s="350"/>
      <c r="G29" s="352"/>
      <c r="H29" s="353"/>
      <c r="I29" s="354"/>
      <c r="J29" s="354"/>
      <c r="K29" s="354"/>
      <c r="L29" s="108"/>
      <c r="M29" s="109"/>
    </row>
    <row r="30" spans="3:13" ht="15"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7"/>
    </row>
    <row r="31" spans="3:13" ht="15.6" thickBo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7"/>
    </row>
    <row r="32" spans="3:13" ht="15">
      <c r="C32" s="355" t="s">
        <v>84</v>
      </c>
      <c r="D32" s="356">
        <v>28.89</v>
      </c>
      <c r="E32" s="355"/>
      <c r="F32" s="358"/>
      <c r="G32" s="358"/>
      <c r="H32" s="358"/>
      <c r="I32" s="96"/>
      <c r="J32" s="96"/>
      <c r="K32" s="96"/>
      <c r="L32" s="96"/>
      <c r="M32" s="97"/>
    </row>
    <row r="33" spans="3:13" ht="15.6" thickBot="1">
      <c r="C33" s="355"/>
      <c r="D33" s="357"/>
      <c r="E33" s="355"/>
      <c r="F33" s="358"/>
      <c r="G33" s="358"/>
      <c r="H33" s="358"/>
      <c r="I33" s="96"/>
      <c r="J33" s="96"/>
      <c r="K33" s="96"/>
      <c r="L33" s="96"/>
      <c r="M33" s="97"/>
    </row>
    <row r="34" spans="3:13" ht="15">
      <c r="C34" s="95"/>
      <c r="D34" s="96"/>
      <c r="E34" s="96"/>
      <c r="F34" s="96"/>
      <c r="G34" s="96"/>
      <c r="H34" s="96"/>
      <c r="I34" s="96"/>
      <c r="J34" s="96"/>
      <c r="K34" s="96"/>
      <c r="L34" s="96"/>
      <c r="M34" s="97"/>
    </row>
    <row r="35" spans="3:13" ht="15">
      <c r="C35" s="359" t="s">
        <v>85</v>
      </c>
      <c r="D35" s="360"/>
      <c r="E35" s="360"/>
      <c r="F35" s="360"/>
      <c r="G35" s="360"/>
      <c r="H35" s="360"/>
      <c r="I35" s="360"/>
      <c r="J35" s="96"/>
      <c r="K35" s="96"/>
      <c r="L35" s="96"/>
      <c r="M35" s="97"/>
    </row>
    <row r="36" spans="3:13" ht="15">
      <c r="C36" s="359" t="s">
        <v>86</v>
      </c>
      <c r="D36" s="360"/>
      <c r="E36" s="360"/>
      <c r="F36" s="360"/>
      <c r="G36" s="360"/>
      <c r="H36" s="360"/>
      <c r="I36" s="360"/>
      <c r="J36" s="96"/>
      <c r="K36" s="96"/>
      <c r="L36" s="96"/>
      <c r="M36" s="97"/>
    </row>
    <row r="37" spans="3:13" ht="15">
      <c r="C37" s="338"/>
      <c r="D37" s="339"/>
      <c r="E37" s="339"/>
      <c r="F37" s="339"/>
      <c r="G37" s="339"/>
      <c r="H37" s="339"/>
      <c r="I37" s="339"/>
      <c r="J37" s="96"/>
      <c r="K37" s="96"/>
      <c r="L37" s="96"/>
      <c r="M37" s="97"/>
    </row>
    <row r="38" spans="3:13" ht="15"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7"/>
    </row>
    <row r="39" spans="3:13" ht="15">
      <c r="C39" s="104" t="s">
        <v>87</v>
      </c>
      <c r="D39" s="102"/>
      <c r="E39" s="96"/>
      <c r="F39" s="96"/>
      <c r="G39" s="96"/>
      <c r="H39" s="96"/>
      <c r="I39" s="96"/>
      <c r="J39" s="96"/>
      <c r="K39" s="96"/>
      <c r="L39" s="96"/>
      <c r="M39" s="97"/>
    </row>
    <row r="40" spans="3:13" ht="15">
      <c r="C40" s="104" t="s">
        <v>88</v>
      </c>
      <c r="D40" s="110">
        <v>0.65</v>
      </c>
      <c r="E40" s="96"/>
      <c r="F40" s="96"/>
      <c r="G40" s="96"/>
      <c r="H40" s="96"/>
      <c r="I40" s="96"/>
      <c r="J40" s="96"/>
      <c r="K40" s="96"/>
      <c r="L40" s="96"/>
      <c r="M40" s="97"/>
    </row>
    <row r="41" spans="3:13" ht="15">
      <c r="C41" s="104" t="s">
        <v>89</v>
      </c>
      <c r="D41" s="110">
        <v>3</v>
      </c>
      <c r="E41" s="96"/>
      <c r="F41" s="96"/>
      <c r="G41" s="96"/>
      <c r="H41" s="96"/>
      <c r="I41" s="96"/>
      <c r="J41" s="96"/>
      <c r="K41" s="96"/>
      <c r="L41" s="96"/>
      <c r="M41" s="97"/>
    </row>
    <row r="42" spans="3:13" ht="15">
      <c r="C42" s="104" t="s">
        <v>90</v>
      </c>
      <c r="D42" s="102">
        <v>4.5</v>
      </c>
      <c r="E42" s="361" t="s">
        <v>91</v>
      </c>
      <c r="F42" s="360"/>
      <c r="G42" s="360"/>
      <c r="H42" s="360"/>
      <c r="I42" s="360"/>
      <c r="J42" s="360"/>
      <c r="K42" s="360"/>
      <c r="L42" s="360"/>
      <c r="M42" s="362"/>
    </row>
    <row r="43" spans="3:13" ht="15">
      <c r="C43" s="104" t="s">
        <v>92</v>
      </c>
      <c r="D43" s="102">
        <v>5</v>
      </c>
      <c r="E43" s="96"/>
      <c r="F43" s="96"/>
      <c r="G43" s="96"/>
      <c r="H43" s="96"/>
      <c r="I43" s="96"/>
      <c r="J43" s="96"/>
      <c r="K43" s="96"/>
      <c r="L43" s="96"/>
      <c r="M43" s="97"/>
    </row>
    <row r="44" spans="3:13" ht="15.6">
      <c r="C44" s="111" t="s">
        <v>93</v>
      </c>
      <c r="D44" s="99">
        <f>D40+D41+D42+D43+D39</f>
        <v>13.15</v>
      </c>
      <c r="E44" s="96"/>
      <c r="F44" s="96"/>
      <c r="G44" s="96"/>
      <c r="H44" s="96"/>
      <c r="I44" s="96"/>
      <c r="J44" s="96"/>
      <c r="K44" s="96"/>
      <c r="L44" s="96"/>
      <c r="M44" s="97"/>
    </row>
    <row r="45" spans="3:13" ht="15.6" thickBot="1">
      <c r="C45" s="95"/>
      <c r="D45" s="96"/>
      <c r="E45" s="96"/>
      <c r="F45" s="96"/>
      <c r="G45" s="96"/>
      <c r="H45" s="96"/>
      <c r="I45" s="96"/>
      <c r="J45" s="96"/>
      <c r="K45" s="96"/>
      <c r="L45" s="96"/>
      <c r="M45" s="97"/>
    </row>
    <row r="46" spans="3:13" ht="16.2" thickBot="1">
      <c r="C46" s="359" t="s">
        <v>94</v>
      </c>
      <c r="D46" s="360"/>
      <c r="E46" s="360"/>
      <c r="F46" s="360"/>
      <c r="G46" s="360"/>
      <c r="H46" s="360"/>
      <c r="I46" s="360"/>
      <c r="J46" s="360"/>
      <c r="K46" s="360"/>
      <c r="L46" s="362"/>
      <c r="M46" s="112">
        <v>1</v>
      </c>
    </row>
    <row r="47" spans="3:13" ht="16.2" thickBot="1">
      <c r="C47" s="346" t="s">
        <v>95</v>
      </c>
      <c r="D47" s="347"/>
      <c r="E47" s="347"/>
      <c r="F47" s="347"/>
      <c r="G47" s="347"/>
      <c r="H47" s="347"/>
      <c r="I47" s="113">
        <v>0.05</v>
      </c>
      <c r="J47" s="338" t="s">
        <v>96</v>
      </c>
      <c r="K47" s="339"/>
      <c r="L47" s="339"/>
      <c r="M47" s="340"/>
    </row>
    <row r="48" spans="3:13" ht="15"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7"/>
    </row>
    <row r="49" spans="3:13">
      <c r="C49" s="363" t="s">
        <v>97</v>
      </c>
      <c r="D49" s="364"/>
      <c r="E49" s="364"/>
      <c r="F49" s="364"/>
      <c r="G49" s="364"/>
      <c r="H49" s="364"/>
      <c r="I49" s="364"/>
      <c r="J49" s="364"/>
      <c r="K49" s="364"/>
      <c r="L49" s="364"/>
      <c r="M49" s="365"/>
    </row>
    <row r="50" spans="3:13" ht="13.8" thickBot="1">
      <c r="C50" s="92"/>
      <c r="D50" s="93"/>
      <c r="E50" s="93"/>
      <c r="F50" s="93"/>
      <c r="G50" s="93"/>
      <c r="H50" s="93"/>
      <c r="I50" s="93"/>
      <c r="J50" s="93"/>
      <c r="K50" s="93"/>
      <c r="L50" s="93"/>
      <c r="M50" s="94"/>
    </row>
    <row r="51" spans="3:13" ht="15">
      <c r="C51" s="366" t="s">
        <v>98</v>
      </c>
      <c r="D51" s="367"/>
      <c r="E51" s="367"/>
      <c r="F51" s="367"/>
      <c r="G51" s="367"/>
      <c r="H51" s="367"/>
      <c r="I51" s="367"/>
      <c r="J51" s="367"/>
      <c r="K51" s="367"/>
      <c r="L51" s="367"/>
      <c r="M51" s="368"/>
    </row>
    <row r="52" spans="3:13" ht="16.2" thickBot="1">
      <c r="C52" s="369" t="s">
        <v>99</v>
      </c>
      <c r="D52" s="370"/>
      <c r="E52" s="370"/>
      <c r="F52" s="370"/>
      <c r="G52" s="370"/>
      <c r="H52" s="370"/>
      <c r="I52" s="370"/>
      <c r="J52" s="370"/>
      <c r="K52" s="370"/>
      <c r="L52" s="370"/>
      <c r="M52" s="371"/>
    </row>
    <row r="53" spans="3:13" ht="15"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7"/>
    </row>
    <row r="54" spans="3:13" ht="15"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7"/>
    </row>
    <row r="55" spans="3:13" ht="15">
      <c r="C55" s="372" t="s">
        <v>265</v>
      </c>
      <c r="D55" s="373"/>
      <c r="E55" s="373"/>
      <c r="F55" s="373"/>
      <c r="G55" s="96"/>
      <c r="H55" s="96"/>
      <c r="I55" s="96"/>
      <c r="J55" s="96"/>
      <c r="K55" s="96"/>
      <c r="L55" s="96"/>
      <c r="M55" s="97"/>
    </row>
    <row r="56" spans="3:13" ht="15">
      <c r="C56" s="114" t="s">
        <v>100</v>
      </c>
      <c r="D56" s="96"/>
      <c r="E56" s="96"/>
      <c r="F56" s="96"/>
      <c r="G56" s="96"/>
      <c r="H56" s="96"/>
      <c r="I56" s="96"/>
      <c r="J56" s="96"/>
      <c r="K56" s="96"/>
      <c r="L56" s="96"/>
      <c r="M56" s="97"/>
    </row>
    <row r="57" spans="3:13" ht="15"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7"/>
    </row>
    <row r="58" spans="3:13" ht="15">
      <c r="C58" s="374"/>
      <c r="D58" s="375"/>
      <c r="E58" s="375"/>
      <c r="F58" s="375"/>
      <c r="G58" s="375"/>
      <c r="H58" s="93"/>
      <c r="I58" s="376" t="s">
        <v>101</v>
      </c>
      <c r="J58" s="376"/>
      <c r="K58" s="376"/>
      <c r="L58" s="376"/>
      <c r="M58" s="97"/>
    </row>
    <row r="59" spans="3:13" ht="15.6">
      <c r="C59" s="377" t="s">
        <v>102</v>
      </c>
      <c r="D59" s="378"/>
      <c r="E59" s="378"/>
      <c r="F59" s="378"/>
      <c r="G59" s="378"/>
      <c r="H59" s="115"/>
      <c r="I59" s="379" t="s">
        <v>103</v>
      </c>
      <c r="J59" s="379"/>
      <c r="K59" s="379"/>
      <c r="L59" s="379"/>
      <c r="M59" s="97"/>
    </row>
    <row r="60" spans="3:13" ht="17.399999999999999">
      <c r="C60" s="380" t="s">
        <v>206</v>
      </c>
      <c r="D60" s="381"/>
      <c r="E60" s="381"/>
      <c r="F60" s="381"/>
      <c r="G60" s="381"/>
      <c r="H60" s="93"/>
      <c r="I60" s="382" t="s">
        <v>104</v>
      </c>
      <c r="J60" s="383"/>
      <c r="K60" s="383"/>
      <c r="L60" s="383"/>
      <c r="M60" s="97"/>
    </row>
    <row r="61" spans="3:13" ht="13.8" thickBot="1">
      <c r="C61" s="384" t="s">
        <v>203</v>
      </c>
      <c r="D61" s="385"/>
      <c r="E61" s="385"/>
      <c r="F61" s="385"/>
      <c r="G61" s="385"/>
      <c r="H61" s="116"/>
      <c r="I61" s="116"/>
      <c r="J61" s="116"/>
      <c r="K61" s="116"/>
      <c r="L61" s="116"/>
      <c r="M61" s="117"/>
    </row>
    <row r="62" spans="3:13"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</row>
    <row r="63" spans="3:13"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</row>
    <row r="64" spans="3:13"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3:13"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</row>
    <row r="66" spans="3:13"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</row>
    <row r="67" spans="3:13"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</row>
    <row r="68" spans="3:13" ht="15">
      <c r="C68" s="360" t="s">
        <v>105</v>
      </c>
      <c r="D68" s="360"/>
      <c r="E68" s="360"/>
      <c r="F68" s="360"/>
      <c r="G68" s="360"/>
      <c r="H68" s="360"/>
      <c r="I68" s="360"/>
      <c r="J68" s="360"/>
      <c r="K68" s="360"/>
      <c r="L68" s="360"/>
      <c r="M68" s="118"/>
    </row>
    <row r="69" spans="3:13" ht="15.6">
      <c r="C69" s="360" t="s">
        <v>106</v>
      </c>
      <c r="D69" s="360"/>
      <c r="E69" s="360"/>
      <c r="F69" s="360"/>
      <c r="G69" s="360"/>
      <c r="H69" s="360"/>
      <c r="I69" s="360"/>
      <c r="J69" s="360"/>
      <c r="K69" s="360"/>
      <c r="L69" s="96"/>
      <c r="M69" s="119"/>
    </row>
    <row r="70" spans="3:13" ht="17.399999999999999">
      <c r="C70" s="360" t="s">
        <v>107</v>
      </c>
      <c r="D70" s="360"/>
      <c r="E70" s="360"/>
      <c r="F70" s="360"/>
      <c r="G70" s="360"/>
      <c r="H70" s="360"/>
      <c r="I70" s="360"/>
      <c r="J70" s="360"/>
      <c r="K70" s="360"/>
      <c r="L70" s="96"/>
      <c r="M70" s="120"/>
    </row>
    <row r="71" spans="3:13" ht="15">
      <c r="C71" s="360" t="s">
        <v>108</v>
      </c>
      <c r="D71" s="360"/>
      <c r="E71" s="360"/>
      <c r="F71" s="360"/>
      <c r="G71" s="360"/>
      <c r="H71" s="360"/>
      <c r="I71" s="360"/>
      <c r="J71" s="360"/>
      <c r="K71" s="360"/>
      <c r="L71" s="96"/>
      <c r="M71" s="93"/>
    </row>
  </sheetData>
  <mergeCells count="35">
    <mergeCell ref="C69:K69"/>
    <mergeCell ref="C70:K70"/>
    <mergeCell ref="C71:K71"/>
    <mergeCell ref="C59:G59"/>
    <mergeCell ref="I59:L59"/>
    <mergeCell ref="C60:G60"/>
    <mergeCell ref="I60:L60"/>
    <mergeCell ref="C61:G61"/>
    <mergeCell ref="C68:L68"/>
    <mergeCell ref="C49:M49"/>
    <mergeCell ref="C51:M51"/>
    <mergeCell ref="C52:M52"/>
    <mergeCell ref="C55:F55"/>
    <mergeCell ref="C58:G58"/>
    <mergeCell ref="I58:L58"/>
    <mergeCell ref="C47:H47"/>
    <mergeCell ref="J47:M47"/>
    <mergeCell ref="C18:M18"/>
    <mergeCell ref="D26:F26"/>
    <mergeCell ref="F28:F29"/>
    <mergeCell ref="G28:G29"/>
    <mergeCell ref="H28:K29"/>
    <mergeCell ref="C32:C33"/>
    <mergeCell ref="D32:D33"/>
    <mergeCell ref="E32:H33"/>
    <mergeCell ref="C35:I35"/>
    <mergeCell ref="C36:I36"/>
    <mergeCell ref="C37:I37"/>
    <mergeCell ref="E42:M42"/>
    <mergeCell ref="C46:L46"/>
    <mergeCell ref="C13:M13"/>
    <mergeCell ref="G4:I5"/>
    <mergeCell ref="C9:M9"/>
    <mergeCell ref="C10:M10"/>
    <mergeCell ref="C12:M12"/>
  </mergeCell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 ORÇAMENTARIA</vt:lpstr>
      <vt:lpstr>MEMORIA DE CÁLCULO</vt:lpstr>
      <vt:lpstr>CRON</vt:lpstr>
      <vt:lpstr>BDI</vt:lpstr>
      <vt:lpstr>BDI!Area_de_impressao</vt:lpstr>
      <vt:lpstr>CRON!Area_de_impressao</vt:lpstr>
      <vt:lpstr>'MEMORIA DE CÁLCULO'!Area_de_impressao</vt:lpstr>
      <vt:lpstr>'PLAN ORÇAMENTARIA'!Area_de_impressao</vt:lpstr>
      <vt:lpstr>'PLAN ORÇAMENTARIA'!Fonte</vt:lpstr>
    </vt:vector>
  </TitlesOfParts>
  <Company>EMPRESARIAL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Gerrad Ferreira</cp:lastModifiedBy>
  <cp:lastPrinted>2026-01-30T11:18:00Z</cp:lastPrinted>
  <dcterms:created xsi:type="dcterms:W3CDTF">2010-03-02T12:32:19Z</dcterms:created>
  <dcterms:modified xsi:type="dcterms:W3CDTF">2026-02-09T19:32:12Z</dcterms:modified>
</cp:coreProperties>
</file>