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prefeitura\mao de obra pra licitar\"/>
    </mc:Choice>
  </mc:AlternateContent>
  <xr:revisionPtr revIDLastSave="0" documentId="13_ncr:1_{A2CCAE23-A591-409A-A41F-6203231033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AD. S" sheetId="26" r:id="rId1"/>
    <sheet name="BDI" sheetId="2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sub1">#REF!</definedName>
    <definedName name="___sub2">#REF!</definedName>
    <definedName name="___sub3">#REF!</definedName>
    <definedName name="_sub1">#REF!</definedName>
    <definedName name="_sub2">#REF!</definedName>
    <definedName name="_sub3">#REF!</definedName>
    <definedName name="a" localSheetId="0">#REF!</definedName>
    <definedName name="a" localSheetId="1">#REF!</definedName>
    <definedName name="a">#REF!</definedName>
    <definedName name="AA" hidden="1">{#N/A,#N/A,FALSE,"ALVENARIA";#N/A,#N/A,FALSE,"BLOCOS";#N/A,#N/A,FALSE,"CINTAS";#N/A,#N/A,FALSE,"CORTINA";#N/A,#N/A,FALSE,"LAJES";#N/A,#N/A,FALSE,"PILARES";#N/A,#N/A,FALSE,"VIGAS"}</definedName>
    <definedName name="ABERTA">NA()</definedName>
    <definedName name="ACO">NA()</definedName>
    <definedName name="ACOMPANHAMENTO" hidden="1">IF(VALUE([1]MENU!$O$4)=2,"BM","PLE")</definedName>
    <definedName name="Acréscimo" localSheetId="0">#REF!</definedName>
    <definedName name="Acréscimo">#REF!</definedName>
    <definedName name="AGUA">NA()</definedName>
    <definedName name="Alvenaria_vedação">"$#REF!.$A$76"</definedName>
    <definedName name="AnalisarAterro" localSheetId="0">#REF!</definedName>
    <definedName name="AnalisarAterro">#REF!</definedName>
    <definedName name="AnalisarCorte">#REF!</definedName>
    <definedName name="and" localSheetId="1">#REF!</definedName>
    <definedName name="and">#REF!</definedName>
    <definedName name="AREA" localSheetId="1">#REF!</definedName>
    <definedName name="AREA">#REF!</definedName>
    <definedName name="_xlnm.Print_Area" localSheetId="0">'ACAD. S'!$A$1:$H$183</definedName>
    <definedName name="_xlnm.Print_Area" localSheetId="1">BDI!$C$4:$M$61</definedName>
    <definedName name="Aterros" localSheetId="0">#REF!</definedName>
    <definedName name="Aterros">#REF!</definedName>
    <definedName name="AUTOEVENTO" hidden="1">[1]CÁLCULO!$A$12</definedName>
    <definedName name="AUX" localSheetId="0">#REF!</definedName>
    <definedName name="AUX" localSheetId="1">#REF!</definedName>
    <definedName name="AUX">#REF!</definedName>
    <definedName name="B">#REF!</definedName>
    <definedName name="_xlnm.Database">TEXT([2]Dados!$G$29,"mm-aaaa")</definedName>
    <definedName name="Base">[3]Base!$C$4:$K$1374</definedName>
    <definedName name="BaseDados">[3]Base!$C$4:$E$1374</definedName>
    <definedName name="BDI" localSheetId="0">#REF!</definedName>
    <definedName name="BDI" localSheetId="1">#REF!</definedName>
    <definedName name="BDI">#REF!</definedName>
    <definedName name="BDI.Filtro" localSheetId="1" hidden="1">#REF!</definedName>
    <definedName name="BDI.Filtro" hidden="1">#REF!</definedName>
    <definedName name="BDI.Opcao" localSheetId="1" hidden="1">[4]DADOS!$F$18</definedName>
    <definedName name="BDI.Opcao" hidden="1">[1]DADOS!$F$18</definedName>
    <definedName name="BDI.TipoObra" localSheetId="0" hidden="1">#REF!</definedName>
    <definedName name="BDI.TipoObra" localSheetId="1" hidden="1">[4]BDI!$A$138:$A$146</definedName>
    <definedName name="BDI.TipoObra" hidden="1">#REF!</definedName>
    <definedName name="BM.AFAcumulado" hidden="1">[1]BM!$R1</definedName>
    <definedName name="BM.AFAnterior" hidden="1">[1]BM!$Q1</definedName>
    <definedName name="BM.MaxMed" localSheetId="0" hidden="1">IF('ACAD. S'!RegimeExecucao="Global",1,[1]BM!$G1)</definedName>
    <definedName name="BM.MaxMed" localSheetId="1" hidden="1">IF(BDI!RegimeExecucao="Global",1,[1]BM!$G1)</definedName>
    <definedName name="BM.MaxMed" hidden="1">IF(RegimeExecucao="Global",1,[1]BM!$G1)</definedName>
    <definedName name="BM.MEDAcumulado" localSheetId="0" hidden="1">IF(COUNTIF([1]BM!$AB$13:$AM$13,BM.medicao)&gt;0,SUM(OFFSET([1]BM!$AB1,0,0,1,MATCH(BM.medicao,[1]BM!$AB$13:$AM$13,0))),0)</definedName>
    <definedName name="BM.MEDAcumulado" localSheetId="1" hidden="1">IF(COUNTIF([1]BM!$AB$13:$AM$13,BM.medicao)&gt;0,SUM(OFFSET([1]BM!$AB1,0,0,1,MATCH(BM.medicao,[1]BM!$AB$13:$AM$13,0))),0)</definedName>
    <definedName name="BM.MEDAcumulado" hidden="1">IF(COUNTIF([1]BM!$AB$13:$AM$13,BM.medicao)&gt;0,SUM(OFFSET([1]BM!$AB1,0,0,1,MATCH(BM.medicao,[1]BM!$AB$13:$AM$13,0))),0)</definedName>
    <definedName name="BM.MEDAnterior" localSheetId="0" hidden="1">IF(COUNTIF([1]BM!$AB$13:$AM$13,BM.medicao-1)&gt;0,SUM(OFFSET([1]BM!$AB1,0,0,1,MATCH(BM.medicao-1,[1]BM!$AB$13:$AM$13,0))),0)</definedName>
    <definedName name="BM.MEDAnterior" localSheetId="1" hidden="1">IF(COUNTIF([1]BM!$AB$13:$AM$13,BM.medicao-1)&gt;0,SUM(OFFSET([1]BM!$AB1,0,0,1,MATCH(BM.medicao-1,[1]BM!$AB$13:$AM$13,0))),0)</definedName>
    <definedName name="BM.MEDAnterior" hidden="1">IF(COUNTIF([1]BM!$AB$13:$AM$13,BM.medicao-1)&gt;0,SUM(OFFSET([1]BM!$AB1,0,0,1,MATCH(BM.medicao-1,[1]BM!$AB$13:$AM$13,0))),0)</definedName>
    <definedName name="BM.medicao" hidden="1">OFFSET([1]BM!$O$7,1,0)</definedName>
    <definedName name="BM.MinMed" localSheetId="0" hidden="1">IF('ACAD. S'!RegimeExecucao="Global",-1,-[1]BM!$G1)</definedName>
    <definedName name="BM.MinMed" localSheetId="1" hidden="1">IF(BDI!RegimeExecucao="Global",-1,-[1]BM!$G1)</definedName>
    <definedName name="BM.MinMed" hidden="1">IF(RegimeExecucao="Global",-1,-[1]BM!$G1)</definedName>
    <definedName name="CABEC" localSheetId="0">#REF!</definedName>
    <definedName name="CABEC">#REF!</definedName>
    <definedName name="Cabeçalho">#REF!</definedName>
    <definedName name="CAIXA.Modo" hidden="1">[1]BM!$A$3</definedName>
    <definedName name="CALC" localSheetId="0">#REF!</definedName>
    <definedName name="CALC" localSheetId="1">#REF!</definedName>
    <definedName name="CALC">#REF!</definedName>
    <definedName name="CalcularAgora">#REF!</definedName>
    <definedName name="CÁLCULO.NúmeroDeEventos" localSheetId="0" hidden="1">IF(AUTOEVENTO&lt;&gt;"manual",MAX([1]CÁLCULO!$M$15:$M$267),MAX(OFFSET([1]EVENTOS!$C$14:$C$65,1,0)))</definedName>
    <definedName name="CÁLCULO.NúmeroDeEventos" localSheetId="1" hidden="1">IF(AUTOEVENTO&lt;&gt;"manual",MAX([1]CÁLCULO!$M$15:$M$267),MAX(OFFSET([1]EVENTOS!$C$14:$C$65,1,0)))</definedName>
    <definedName name="CÁLCULO.NúmeroDeEventos" hidden="1">IF(AUTOEVENTO&lt;&gt;"manual",MAX([1]CÁLCULO!$M$15:$M$267),MAX(OFFSET([1]EVENTOS!$C$14:$C$65,1,0)))</definedName>
    <definedName name="CÁLCULO.NúmeroDeFrentes" hidden="1">COLUMN([1]CÁLCULO!$AA$15)-COLUMN([1]CÁLCULO!$Q$15)</definedName>
    <definedName name="CÁLCULO.TotalAdmLocal" localSheetId="0" hidden="1">IF(AUTOEVENTO="manual",SUMIF([1]CÁLCULO!$M$15:$M$267,1,[1]ORÇAMENTO!$X$15:$X$267),0)</definedName>
    <definedName name="CÁLCULO.TotalAdmLocal" localSheetId="1" hidden="1">IF(AUTOEVENTO="manual",SUMIF([1]CÁLCULO!$M$15:$M$267,1,[1]ORÇAMENTO!$X$15:$X$267),0)</definedName>
    <definedName name="CÁLCULO.TotalAdmLocal" hidden="1">IF(AUTOEVENTO="manual",SUMIF([1]CÁLCULO!$M$15:$M$267,1,[1]ORÇAMENTO!$X$15:$X$267),0)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mada_brita">"$#REF!.$A$173"</definedName>
    <definedName name="Camada_impermeabilizadora">"$#REF!.$A$46"</definedName>
    <definedName name="car" localSheetId="0">#REF!</definedName>
    <definedName name="car" localSheetId="1">#REF!</definedName>
    <definedName name="car">#REF!</definedName>
    <definedName name="CARGA">NA()</definedName>
    <definedName name="CARNEIRO" localSheetId="0">#REF!</definedName>
    <definedName name="CARNEIRO" localSheetId="1">#REF!</definedName>
    <definedName name="CARNEIRO">#REF!</definedName>
    <definedName name="CARROCERIA">NA()</definedName>
    <definedName name="ccccdddd" localSheetId="0">#REF!</definedName>
    <definedName name="ccccdddd">#REF!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hapisco">"$#REF!.$A$113"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 localSheetId="0">#REF!</definedName>
    <definedName name="Cliente" localSheetId="1">#REF!</definedName>
    <definedName name="Cliente">#REF!</definedName>
    <definedName name="Cobertura">"$#REF!.$A$164"</definedName>
    <definedName name="codigo" localSheetId="0">#REF!</definedName>
    <definedName name="codigo" localSheetId="1">#REF!</definedName>
    <definedName name="codigo">#REF!</definedName>
    <definedName name="CÓDIGO" localSheetId="1">#REF!</definedName>
    <definedName name="CÓDIGO">#REF!</definedName>
    <definedName name="Cortes">#REF!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.LinhasNecessarias" localSheetId="0" hidden="1">COUNTIF([1]QCI!$B$13:$B$24,"Manual")+COUNTIF([1]QCI!$B$13:$B$24,"SemiAuto")+COUNT(ORÇAMENTO.ListaCrono)</definedName>
    <definedName name="CRONO.LinhasNecessarias" localSheetId="1" hidden="1">COUNTIF([1]QCI!$B$13:$B$24,"Manual")+COUNTIF([1]QCI!$B$13:$B$24,"SemiAuto")+COUNT(ORÇAMENTO.ListaCrono)</definedName>
    <definedName name="CRONO.LinhasNecessarias" hidden="1">COUNTIF([1]QCI!$B$13:$B$24,"Manual")+COUNTIF([1]QCI!$B$13:$B$24,"SemiAuto")+COUNT(ORÇAMENTO.ListaCrono)</definedName>
    <definedName name="CRONO.MaxParc" hidden="1">[1]CRONO!$G65536+[1]CRONO!A1</definedName>
    <definedName name="CRONO.NivelExibicao" hidden="1">[1]CRONO!$G$10</definedName>
    <definedName name="cronobp">'[5]PLANILHA FONTE'!$B$1:$G$290</definedName>
    <definedName name="CRONOGRAMA_PERDE">[6]!PassaExtenso</definedName>
    <definedName name="CRONOPLE.ValorDoEvento" hidden="1">SUMIF([1]CÁLCULO!$M$15:$M$267,[1]CRONOPLE!$B1,OFFSET([1]CÁLCULO!$AA$15:$AA$267,0,[1]CRONOPLE!A$12))</definedName>
    <definedName name="CROQUISX" localSheetId="0">#REF!</definedName>
    <definedName name="CROQUISX" localSheetId="1">#REF!</definedName>
    <definedName name="CROQUISX">#REF!</definedName>
    <definedName name="D2EI">#REF!</definedName>
    <definedName name="ddd" hidden="1">{#N/A,#N/A,FALSE,"ALVENARIA";#N/A,#N/A,FALSE,"BLOCOS";#N/A,#N/A,FALSE,"CINTAS";#N/A,#N/A,FALSE,"CORTINA";#N/A,#N/A,FALSE,"LAJES";#N/A,#N/A,FALSE,"PILARES";#N/A,#N/A,FALSE,"VIGAS"}</definedName>
    <definedName name="DE">NA()</definedName>
    <definedName name="DESONERACAO" localSheetId="0" hidden="1">IF(OR(Import.Desoneracao="DESONERADO",Import.Desoneracao="SIM"),"SIM","NÃO")</definedName>
    <definedName name="DESONERACAO" localSheetId="1" hidden="1">IF(OR(BDI!Import.Desoneracao="DESONERADO",BDI!Import.Desoneracao="SIM"),"SIM","NÃO")</definedName>
    <definedName name="DESONERACAO" hidden="1">IF(OR(Import.Desoneracao="DESONERADO",Import.Desoneracao="SIM"),"SIM","NÃO")</definedName>
    <definedName name="DIDO" localSheetId="0">#REF!</definedName>
    <definedName name="DIDO" localSheetId="1">#REF!</definedName>
    <definedName name="DIDO">#REF!</definedName>
    <definedName name="DOLAR">[7]INSUMOS!$G$8</definedName>
    <definedName name="e" localSheetId="1">#REF!</definedName>
    <definedName name="e">#REF!</definedName>
    <definedName name="Elemento_vazado">"$#REF!.$A$109"</definedName>
    <definedName name="EMPRESAS">OFFSET([8]Cotações!$B$25,1,0):OFFSET([8]Cotações!$H$41,-1,0)</definedName>
    <definedName name="ersdcefgbrnghrbgbrgfbgfwbvbfgvwfv">#REF!</definedName>
    <definedName name="Escavação">"$#REF!.$A$18"</definedName>
    <definedName name="Esquadrias">"$#REF!.$A$206"</definedName>
    <definedName name="EVENTOS.Lista" hidden="1">[1]EVENTOS!$C$15:OFFSET([1]EVENTOS!$C$65,-1,0)</definedName>
    <definedName name="EVENTOS.ListaValidacao" hidden="1">[1]EVENTOS!$B$15:OFFSET([1]EVENTOS!$B$65,-1,0)</definedName>
    <definedName name="Excel_BuiltIn_Database" localSheetId="0" hidden="1">TEXT(Import.DataBase,"mm-aaaa")</definedName>
    <definedName name="Excel_BuiltIn_Database" localSheetId="1" hidden="1">TEXT(Import.DataBase,"mm-aaaa")</definedName>
    <definedName name="Excel_BuiltIn_Database" hidden="1">TEXT(Import.DataBase,"mm-aaaa")</definedName>
    <definedName name="Excel_BuiltIn_Print_Area_1" localSheetId="0">#REF!</definedName>
    <definedName name="Excel_BuiltIn_Print_Area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Excel_BuiltIn_Print_Area_6">"$#REF!.$A$1:$K$252"</definedName>
    <definedName name="Excel_BuiltIn_Print_Titles_33">"$#REF!.$A$1:$IU$3"</definedName>
    <definedName name="FatorMudançaBase" localSheetId="0">#REF!</definedName>
    <definedName name="FatorMudançaBase">#REF!</definedName>
    <definedName name="Filtro">"$#REF!.$A$237"</definedName>
    <definedName name="FIXA">NA()</definedName>
    <definedName name="Fornecedor" localSheetId="0">#REF!</definedName>
    <definedName name="Fornecedor" localSheetId="1">#REF!</definedName>
    <definedName name="Fornecedor">#REF!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GERAL">NA()</definedName>
    <definedName name="Import.Apelido" localSheetId="1" hidden="1">[4]DADOS!$F$16</definedName>
    <definedName name="Import.Apelido" hidden="1">[1]DADOS!$F$16</definedName>
    <definedName name="Import.BDI.Det1" localSheetId="0" hidden="1">#REF!</definedName>
    <definedName name="Import.BDI.Det1" localSheetId="1" hidden="1">#REF!</definedName>
    <definedName name="Import.BDI.Det1" hidden="1">#REF!</definedName>
    <definedName name="Import.BDI.Det2" localSheetId="1" hidden="1">#REF!</definedName>
    <definedName name="Import.BDI.Det2" hidden="1">#REF!</definedName>
    <definedName name="Import.BDI.Det3" localSheetId="1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OFFSET([1]BM!$R$15,1,0):OFFSET([1]BM!$R$267,-1,0)</definedName>
    <definedName name="Import.CNPJ" hidden="1">[1]DADOS!$F$38</definedName>
    <definedName name="Import.Código" hidden="1">OFFSET([1]ORÇAMENTO!$Q$15,1,0):OFFSET([1]ORÇAMENTO!$Q$267,-1,0)</definedName>
    <definedName name="Import.Contrapartida" hidden="1">[1]DADOS!$F$10</definedName>
    <definedName name="Import.CPMaxPerc" hidden="1">[1]DADOS!$F$13</definedName>
    <definedName name="Import.CPMinAbsoluta" hidden="1">[1]DADOS!$F$12</definedName>
    <definedName name="Import.CPMinPerc" hidden="1">[1]DADOS!$F$11</definedName>
    <definedName name="Import.CR" hidden="1">[1]DADOS!$F$7</definedName>
    <definedName name="Import.CRONOPLE" hidden="1">OFFSET([1]CRONOPLE!$F$15,1,1):OFFSET([1]CRONOPLE!$AF$65,-1,-1)</definedName>
    <definedName name="Import.CTEF" hidden="1">[1]DADOS!$F$36</definedName>
    <definedName name="Import.CustoUnitário" hidden="1">OFFSET([1]ORÇAMENTO!$U$15,1,0):OFFSET([1]ORÇAMENTO!$U$267,-1,0)</definedName>
    <definedName name="Import.DataBase" hidden="1">OFFSET([1]DADOS!$G$19,0,-1)</definedName>
    <definedName name="Import.DataBaseLicit" hidden="1">OFFSET([1]DADOS!$G$40,0,-1)</definedName>
    <definedName name="Import.DataInicioObra" hidden="1">[1]DADOS!$F$46</definedName>
    <definedName name="Import.DescLote" localSheetId="1" hidden="1">[4]DADOS!$F$17</definedName>
    <definedName name="Import.DescLote" hidden="1">[1]DADOS!$F$17</definedName>
    <definedName name="Import.Descrição" hidden="1">OFFSET([1]ORÇAMENTO!$R$15,1,0):OFFSET([1]ORÇAMENTO!$R$267,-1,0)</definedName>
    <definedName name="Import.Desoneracao" localSheetId="1" hidden="1">OFFSET([4]DADOS!$G$18,0,-1)</definedName>
    <definedName name="Import.Desoneracao" hidden="1">OFFSET([1]DADOS!$G$18,0,-1)</definedName>
    <definedName name="Import.empresa" hidden="1">[1]DADOS!$F$37</definedName>
    <definedName name="Import.Eventos.Nomes" hidden="1">OFFSET([1]EVENTOS!$D$15,1,0):OFFSET([1]EVENTOS!$D$65,-1,0)</definedName>
    <definedName name="Import.Fonte" hidden="1">OFFSET([1]ORÇAMENTO!$P$15,1,0):OFFSET([1]ORÇAMENTO!$P$267,-1,0)</definedName>
    <definedName name="Import.FrenteDeObra" hidden="1">[1]CÁLCULO!$Q$12:OFFSET([1]CÁLCULO!$AA$12,0,-1)</definedName>
    <definedName name="Import.Município" localSheetId="1" hidden="1">[4]DADOS!$F$6</definedName>
    <definedName name="Import.Município" hidden="1">[1]DADOS!$F$6</definedName>
    <definedName name="Import.Nível" hidden="1">OFFSET([1]ORÇAMENTO!$M$15,1,0):OFFSET([1]ORÇAMENTO!$M$267,-1,0)</definedName>
    <definedName name="Import.OpcaoBDI" hidden="1">OFFSET([1]ORÇAMENTO!$V$15,1,0):OFFSET([1]ORÇAMENTO!$V$267,-1,0)</definedName>
    <definedName name="Import.ORÇAMENTO.DivRecurso" hidden="1">OFFSET([1]ORÇAMENTO!$Y$15,1,0):OFFSET([1]ORÇAMENTO!$Y$267,-1,0)</definedName>
    <definedName name="Import.PLE" hidden="1">OFFSET([1]PLE!$G$15,1,1):OFFSET([1]PLE!$AG$65,-1,-1)</definedName>
    <definedName name="Import.PLQ" hidden="1">OFFSET([1]CÁLCULO!$P$15,1,1):OFFSET([1]CÁLCULO!$AA$267,-1,-1)</definedName>
    <definedName name="Import.PLQ.MemCalc" hidden="1">OFFSET([1]CÁLCULO!$I$15,1,0):OFFSET([1]CÁLCULO!$I$267,-1,0)</definedName>
    <definedName name="Import.Proponente" hidden="1">[1]DADOS!$F$5</definedName>
    <definedName name="Import.QCI.Divisao" hidden="1">OFFSET([1]QCI!$V$13,1,0):OFFSET([1]QCI!$V$24,-1,0)</definedName>
    <definedName name="Import.QCI.ItemInv" hidden="1">OFFSET([1]QCI!$E$13,1,0):OFFSET([1]QCI!$E$24,-1,0)</definedName>
    <definedName name="Import.QCI.Qtde" hidden="1">OFFSET([1]QCI!$I$13,1,0):OFFSET([1]QCI!$I$24,-1,0)</definedName>
    <definedName name="Import.QCI.Situacao" hidden="1">OFFSET([1]QCI!$H$13,1,0):OFFSET([1]QCI!$H$24,-1,0)</definedName>
    <definedName name="Import.QCI.SubItemInv" hidden="1">OFFSET([1]QCI!$F$13,1,0):OFFSET([1]QCI!$F$24,-1,0)</definedName>
    <definedName name="Import.QCICP" hidden="1">OFFSET([1]QCI!$W$13,1,0):OFFSET([1]QCI!$W$24,-1,0)</definedName>
    <definedName name="Import.QCIDesc" hidden="1">OFFSET([1]QCI!$R$13,1,0):OFFSET([1]QCI!$R$24,-1,0)</definedName>
    <definedName name="Import.QCIInv" hidden="1">OFFSET([1]QCI!$U$13,1,0):OFFSET([1]QCI!$U$24,-1,0)</definedName>
    <definedName name="Import.QCILote" hidden="1">OFFSET([1]QCI!$T$13,1,0):OFFSET([1]QCI!$T$24,-1,0)</definedName>
    <definedName name="Import.QCIOutros" hidden="1">OFFSET([1]QCI!$X$13,1,0):OFFSET([1]QCI!$X$24,-1,0)</definedName>
    <definedName name="Import.Quantidade" hidden="1">OFFSET([1]ORÇAMENTO!$AJ$15,1,0):OFFSET([1]ORÇAMENTO!$AJ$267,-1,0)</definedName>
    <definedName name="import.recurso" hidden="1">[1]DADOS!$F$4</definedName>
    <definedName name="Import.RegimeExecução" hidden="1">OFFSET([1]DADOS!$G$39,0,-1)</definedName>
    <definedName name="Import.Repasse" hidden="1">[1]DADOS!$F$9</definedName>
    <definedName name="Import.RespFiscalização" hidden="1">[1]DADOS!$F$50:$F$53</definedName>
    <definedName name="Import.RespOrçamento" localSheetId="1" hidden="1">[4]DADOS!$F$22:$F$24</definedName>
    <definedName name="Import.RespOrçamento" hidden="1">[1]DADOS!$F$22:$F$24</definedName>
    <definedName name="Import.SICONV" hidden="1">[1]DADOS!$F$8</definedName>
    <definedName name="Import.Unidade" hidden="1">OFFSET([1]ORÇAMENTO!$S$15,1,0):OFFSET([1]ORÇAMENTO!$S$267,-1,0)</definedName>
    <definedName name="Import.UnitarioLicitado" hidden="1">OFFSET([1]ORÇAMENTO!$AL$15,1,0):OFFSET([1]ORÇAMENTO!$AL$267,-1,0)</definedName>
    <definedName name="INDICES">OFFSET([8]Cotações!$B$20,1,0):OFFSET([8]Cotações!$I$24,-1,0)</definedName>
    <definedName name="Inst_hidráulicas">"$#REF!.$A$209"</definedName>
    <definedName name="Inst_sanitárias">"$#REF!.$A$224"</definedName>
    <definedName name="insumos">[9]INSUMOS!$A$1:$D$786</definedName>
    <definedName name="Item" localSheetId="0">#REF!</definedName>
    <definedName name="Item" localSheetId="1">#REF!</definedName>
    <definedName name="Item">#REF!</definedName>
    <definedName name="joa" localSheetId="1">#REF!</definedName>
    <definedName name="joa">#REF!</definedName>
    <definedName name="LALA">[6]!PassaExtenso</definedName>
    <definedName name="LALU">[6]!PassaExtenso</definedName>
    <definedName name="leosde">#REF!</definedName>
    <definedName name="Locação">"$#REF!.$A$8"</definedName>
    <definedName name="Local" localSheetId="0">#REF!</definedName>
    <definedName name="Local" localSheetId="1">#REF!</definedName>
    <definedName name="Local">#REF!</definedName>
    <definedName name="Louças_acessórios">"$#REF!.$A$231"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DEIRA">NA()</definedName>
    <definedName name="maia" localSheetId="0">#REF!</definedName>
    <definedName name="maia" localSheetId="1">#REF!</definedName>
    <definedName name="maia">#REF!</definedName>
    <definedName name="MEDIO">NA()</definedName>
    <definedName name="mel" localSheetId="0">#REF!</definedName>
    <definedName name="mel" localSheetId="1">#REF!</definedName>
    <definedName name="mel">#REF!</definedName>
    <definedName name="melissa">[10]Orcamento!$B$7:$C$268</definedName>
    <definedName name="MENU.CRONO" hidden="1">OFFSET([1]CRONO!$T$11,1,0)</definedName>
    <definedName name="nao">#REF!</definedName>
    <definedName name="NColunas" localSheetId="0">#REF!</definedName>
    <definedName name="NColunas">#REF!</definedName>
    <definedName name="NCOMPOSICOES">7</definedName>
    <definedName name="NCOTACOES">15</definedName>
    <definedName name="NLinhasPagina">#REF!</definedName>
    <definedName name="NLinhasRodape">#REF!</definedName>
    <definedName name="noo" hidden="1">{#N/A,#N/A,FALSE,"ALVENARIA";#N/A,#N/A,FALSE,"BLOCOS";#N/A,#N/A,FALSE,"CINTAS";#N/A,#N/A,FALSE,"CORTINA";#N/A,#N/A,FALSE,"LAJES";#N/A,#N/A,FALSE,"PILARES";#N/A,#N/A,FALSE,"VIGAS"}</definedName>
    <definedName name="Objeto" hidden="1">[1]MENU!$J$1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">[10]Orcamento!$B$9:$C$149</definedName>
    <definedName name="orcamento" hidden="1">{#N/A,#N/A,FALSE,"ALVENARIA";#N/A,#N/A,FALSE,"BLOCOS";#N/A,#N/A,FALSE,"CINTAS";#N/A,#N/A,FALSE,"CORTINA";#N/A,#N/A,FALSE,"LAJES";#N/A,#N/A,FALSE,"PILARES";#N/A,#N/A,FALSE,"VIGAS"}</definedName>
    <definedName name="ORÇAMENTO.BancoRef" hidden="1">[1]ORÇAMENTO!$F$8</definedName>
    <definedName name="ORÇAMENTO.CodBarra" localSheetId="0" hidden="1">IF(ORÇAMENTO.Fonte="Sinapi",SUBSTITUTE(SUBSTITUTE(ORÇAMENTO.Codigo,"/00","/"),"/0","/"),ORÇAMENTO.Codigo)</definedName>
    <definedName name="ORÇAMENTO.CodBarra" localSheetId="1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[1]ORÇAMENTO!$Q1</definedName>
    <definedName name="ORÇAMENTO.CustoUnitario" hidden="1">ROUND([1]ORÇAMENTO!$U1,15-13*[1]ORÇAMENTO!$AF$8)</definedName>
    <definedName name="ORÇAMENTO.Descricao" hidden="1">[1]ORÇAMENTO!$R1</definedName>
    <definedName name="ORÇAMENTO.Fonte" hidden="1">[1]ORÇAMENTO!$P1</definedName>
    <definedName name="ORÇAMENTO.ListaCrono" hidden="1">OFFSET([1]ORÇAMENTO!$AD$15,1,0):OFFSET([1]ORÇAMENTO!$AD$267,-1,0)</definedName>
    <definedName name="ORÇAMENTO.MáximoListaCrono" localSheetId="0" hidden="1">MAX(ORÇAMENTO.ListaCrono)</definedName>
    <definedName name="ORÇAMENTO.MáximoListaCrono" localSheetId="1" hidden="1">MAX(ORÇAMENTO.ListaCrono)</definedName>
    <definedName name="ORÇAMENTO.MáximoListaCrono" hidden="1">MAX(ORÇAMENTO.ListaCrono)</definedName>
    <definedName name="ORÇAMENTO.Nivel" hidden="1">[1]ORÇAMENTO!$M1</definedName>
    <definedName name="ORÇAMENTO.OpcaoBDI" hidden="1">[1]ORÇAMENTO!$V1</definedName>
    <definedName name="ORÇAMENTO.PasteFormat1" hidden="1">OFFSET([1]ORÇAMENTO!$P$15,1,0):OFFSET([1]ORÇAMENTO!$S$267,-1,0)</definedName>
    <definedName name="ORÇAMENTO.PasteFormat2" hidden="1">OFFSET([1]ORÇAMENTO!$U$15,1,0):OFFSET([1]ORÇAMENTO!$V$267,-1,0)</definedName>
    <definedName name="ORÇAMENTO.PrecoUnitarioLicitado" hidden="1">[1]ORÇAMENTO!$AL1</definedName>
    <definedName name="ORÇAMENTO.RangeQuant" hidden="1">OFFSET([1]ORÇAMENTO!$T$15,1,0):OFFSET([1]ORÇAMENTO!$T$267,-1,0)</definedName>
    <definedName name="ORÇAMENTO.SumCPMANUAL" hidden="1">SUMIF([1]ORÇAMENTO!$Z$15:$Z$267,"CP",[1]ORÇAMENTO!$AA$15:$AA$267)</definedName>
    <definedName name="ORÇAMENTO.SumINVMANUAL" hidden="1">SUMIF([1]ORÇAMENTO!$Z$15:$Z$267,"RP",[1]ORÇAMENTO!$X$15:$X$267)+SUMIF([1]ORÇAMENTO!$Z$15:$Z$267,"CP",[1]ORÇAMENTO!$X$15:$X$267)+SUMIF([1]ORÇAMENTO!$Z$15:$Z$267,"OU",[1]ORÇAMENTO!$X$15:$X$267)</definedName>
    <definedName name="ORÇAMENTO.SumOUTROSMANUAL" hidden="1">SUMIF([1]ORÇAMENTO!$Z$15:$Z$267,"OU",[1]ORÇAMENTO!$AB$15:$AB$267)</definedName>
    <definedName name="ORÇAMENTO.SumREPASSEMANUAL" localSheetId="0" hidden="1">ORÇAMENTO.SumINVMANUAL-ORÇAMENTO.SumCPMANUAL-ORÇAMENTO.SumOUTROSMANUAL</definedName>
    <definedName name="ORÇAMENTO.SumREPASSEMANUAL" localSheetId="1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[1]ORÇAMENTO!$S1</definedName>
    <definedName name="P">NA()</definedName>
    <definedName name="P.1" localSheetId="0">#REF!</definedName>
    <definedName name="P.1" localSheetId="1">#REF!</definedName>
    <definedName name="P.1">#REF!</definedName>
    <definedName name="P.10" localSheetId="1">#REF!</definedName>
    <definedName name="P.10">#REF!</definedName>
    <definedName name="P.11" localSheetId="1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DRAO">NA()</definedName>
    <definedName name="PARA">NA()</definedName>
    <definedName name="PassaExtenso">[11]!PassaExtenso</definedName>
    <definedName name="Pedreiro_de_acabamento">[7]INSUMOS!$B$11</definedName>
    <definedName name="Pia_cozinha">"$#REF!.$A$187"</definedName>
    <definedName name="Pilar">"$#REF!.$A$182"</definedName>
    <definedName name="Pintura_cal">"$#REF!.$A$151"</definedName>
    <definedName name="Pintura_óleo">"$#REF!.$A$155"</definedName>
    <definedName name="Piso_cimentado">"$#REF!.$A$67"</definedName>
    <definedName name="Placa_de_cimento">"$#REF!.$A$36"</definedName>
    <definedName name="Placa_obra">"$#REF!.$A$176"</definedName>
    <definedName name="plan" localSheetId="0">#REF!</definedName>
    <definedName name="plan" localSheetId="1">#REF!</definedName>
    <definedName name="plan">#REF!</definedName>
    <definedName name="PlanilhaOrcaPreco">'[12]Folha de Dados'!$I$3:$M$197</definedName>
    <definedName name="Plano" localSheetId="0">#REF!</definedName>
    <definedName name="Plano" localSheetId="1">#REF!</definedName>
    <definedName name="Plano">#REF!</definedName>
    <definedName name="PLE.firstrow" hidden="1">[1]PLE!$15:$15</definedName>
    <definedName name="PLE.lastrow" hidden="1">[1]PLE!$65:$65</definedName>
    <definedName name="PLE.Medicao" hidden="1">[1]PLE!$J$9</definedName>
    <definedName name="PLE.ValorDoEvento" hidden="1">SUMIF([1]CÁLCULO!$M$15:$M$267,[1]PLE!$B1,OFFSET([1]CÁLCULO!$AA$15:$AA$267,0,[1]PLE!A$12))</definedName>
    <definedName name="PO.ValoresBDI" hidden="1">OFFSET([1]ORÇAMENTO!$AH$15,1,0):OFFSET([1]ORÇAMENTO!$AH$267,-1,0)</definedName>
    <definedName name="PP1.1" localSheetId="0">#REF!</definedName>
    <definedName name="PP1.1" localSheetId="1">#REF!</definedName>
    <definedName name="PP1.1">#REF!</definedName>
    <definedName name="PP1.10" localSheetId="1">#REF!</definedName>
    <definedName name="PP1.10">#REF!</definedName>
    <definedName name="PP1.11" localSheetId="1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int_Area_MI">#REF!</definedName>
    <definedName name="QCI.CPManual" hidden="1">ROUND([1]QCI!$W1,2)</definedName>
    <definedName name="QCI.DescManual" hidden="1">[1]QCI!$R1</definedName>
    <definedName name="QCI.Divisao" hidden="1">[1]QCI!$V1</definedName>
    <definedName name="QCI.ExisteManual" hidden="1">(COUNTIF([1]QCI!$B$13:$B$24,"Manual")+COUNTIF([1]QCI!$B$13:$B$24,"SemiAuto"))&gt;0</definedName>
    <definedName name="QCI.InvManual" hidden="1">ROUND([1]QCI!$U1,2)</definedName>
    <definedName name="QCI.ItemInvestimento" hidden="1">OFFSET([1]DADOS!$J$2,1,0,COUNTA([1]DADOS!$J:$J)-1,1)</definedName>
    <definedName name="QCI.LoteManual" hidden="1">[1]QCI!$T1</definedName>
    <definedName name="QCI.MaxCPManual" hidden="1">[1]QCI!$O1-[1]QCI!$X1</definedName>
    <definedName name="QCI.MaxOUManual" hidden="1">[1]QCI!$O1-[1]QCI!$W1</definedName>
    <definedName name="QCI.OutrosManual" hidden="1">ROUND([1]QCI!$X1,2)</definedName>
    <definedName name="QCI.SubItemInvestimento" hidden="1">OFFSET([1]DADOS!$A$2,1,MATCH([1]QCI!$E1,[1]DADOS!$2:$2,0)-1,INDEX([1]DADOS!$2:$2,MATCH([1]QCI!$E1,[1]DADOS!$2:$2,0)+1))</definedName>
    <definedName name="QCI.SumCPMANUAL" hidden="1">SUMIF([1]QCI!$B$13:$B$24,"Manual",[1]QCI!$AA$13:$AA$24)</definedName>
    <definedName name="QCI.SumINVMANUAL" hidden="1">SUMIF([1]QCI!$B$13:$B$24,"Manual",[1]QCI!$O$13:$O$24)</definedName>
    <definedName name="QCI.SumOUTROSMANUAL" hidden="1">SUMIF([1]QCI!$B$13:$B$24,"Manual",[1]QCI!$AB$13:$AB$24)</definedName>
    <definedName name="QCI.SumREPASSEMANUAL" localSheetId="0" hidden="1">QCI.SumINVMANUAL-QCI.CPManual-QCI.OutrosManual</definedName>
    <definedName name="QCI.SumREPASSEMANUAL" localSheetId="1" hidden="1">QCI.SumINVMANUAL-QCI.CPManual-QCI.OutrosManual</definedName>
    <definedName name="QCI.SumREPASSEMANUAL" hidden="1">QCI.SumINVMANUAL-QCI.CPManual-QCI.OutrosManual</definedName>
    <definedName name="QUANT" localSheetId="0">#REF!</definedName>
    <definedName name="QUANT">#REF!</definedName>
    <definedName name="rasc" localSheetId="0">#REF!-#REF!</definedName>
    <definedName name="rasc">#REF!-#REF!</definedName>
    <definedName name="Reaterro">"$#REF!.$A$56"</definedName>
    <definedName name="Reboco">"$#REF!.$A$127"</definedName>
    <definedName name="REFERENCIA.Descricao" localSheetId="0" hidden="1">IF(ISNUMBER([1]ORÇAMENTO!$AF1),OFFSET(INDIRECT(ORÇAMENTO.BancoRef),[1]ORÇAMENTO!$AF1-1,3,1),[1]ORÇAMENTO!$AF1)</definedName>
    <definedName name="REFERENCIA.Descricao" localSheetId="1" hidden="1">IF(ISNUMBER([1]ORÇAMENTO!$AF1),OFFSET(INDIRECT(ORÇAMENTO.BancoRef),[1]ORÇAMENTO!$AF1-1,3,1),[1]ORÇAMENTO!$AF1)</definedName>
    <definedName name="REFERENCIA.Descricao" hidden="1">IF(ISNUMBER([1]ORÇAMENTO!$AF1),OFFSET(INDIRECT(ORÇAMENTO.BancoRef),[1]ORÇAMENTO!$AF1-1,3,1),[1]ORÇAMENTO!$AF1)</definedName>
    <definedName name="REFERENCIA.Desonerado" localSheetId="0" hidden="1">IF(ISNUMBER([1]ORÇAMENTO!$AF1),VALUE(OFFSET(INDIRECT(ORÇAMENTO.BancoRef),[1]ORÇAMENTO!$AF1-1,5,1)),0)</definedName>
    <definedName name="REFERENCIA.Desonerado" localSheetId="1" hidden="1">IF(ISNUMBER([1]ORÇAMENTO!$AF1),VALUE(OFFSET(INDIRECT(ORÇAMENTO.BancoRef),[1]ORÇAMENTO!$AF1-1,5,1)),0)</definedName>
    <definedName name="REFERENCIA.Desonerado" hidden="1">IF(ISNUMBER([1]ORÇAMENTO!$AF1),VALUE(OFFSET(INDIRECT(ORÇAMENTO.BancoRef),[1]ORÇAMENTO!$AF1-1,5,1)),0)</definedName>
    <definedName name="REFERENCIA.NaoDesonerado" localSheetId="0" hidden="1">IF(ISNUMBER([1]ORÇAMENTO!$AF1),VALUE(OFFSET(INDIRECT(ORÇAMENTO.BancoRef),[1]ORÇAMENTO!$AF1-1,6,1)),0)</definedName>
    <definedName name="REFERENCIA.NaoDesonerado" localSheetId="1" hidden="1">IF(ISNUMBER([1]ORÇAMENTO!$AF1),VALUE(OFFSET(INDIRECT(ORÇAMENTO.BancoRef),[1]ORÇAMENTO!$AF1-1,6,1)),0)</definedName>
    <definedName name="REFERENCIA.NaoDesonerado" hidden="1">IF(ISNUMBER([1]ORÇAMENTO!$AF1),VALUE(OFFSET(INDIRECT(ORÇAMENTO.BancoRef),[1]ORÇAMENTO!$AF1-1,6,1)),0)</definedName>
    <definedName name="REFERENCIA.Unidade" localSheetId="0" hidden="1">IF(ISNUMBER([1]ORÇAMENTO!$AF1),OFFSET(INDIRECT(ORÇAMENTO.BancoRef),[1]ORÇAMENTO!$AF1-1,4,1),"-")</definedName>
    <definedName name="REFERENCIA.Unidade" localSheetId="1" hidden="1">IF(ISNUMBER([1]ORÇAMENTO!$AF1),OFFSET(INDIRECT(ORÇAMENTO.BancoRef),[1]ORÇAMENTO!$AF1-1,4,1),"-")</definedName>
    <definedName name="REFERENCIA.Unidade" hidden="1">IF(ISNUMBER([1]ORÇAMENTO!$AF1),OFFSET(INDIRECT(ORÇAMENTO.BancoRef),[1]ORÇAMENTO!$AF1-1,4,1),"-")</definedName>
    <definedName name="RegimeExecucao" localSheetId="0" hidden="1">IF(OR(Import.RegimeExecução="",Import.RegimeExecução="Empreitada por Preço Global",Import.RegimeExecução="Empreitada Integral"),"Global","Unitário")</definedName>
    <definedName name="RegimeExecucao" localSheetId="1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odapé" localSheetId="0">#REF!</definedName>
    <definedName name="Rodapé">#REF!</definedName>
    <definedName name="RRE.MaxCPAcum" hidden="1">[1]RRE!$AD$26</definedName>
    <definedName name="RRE.MaxCPAnt" hidden="1">[1]RRE!$AC$26</definedName>
    <definedName name="RRE.MaxOUAcum" hidden="1">[1]RRE!$AD$27</definedName>
    <definedName name="RRE.MaxOUAnt" hidden="1">[1]RRE!$AC$27</definedName>
    <definedName name="RRE.Numero" hidden="1">OFFSET([1]RRE!$O$7,0,1)</definedName>
    <definedName name="RRE.VIMeta" hidden="1">[1]RRE!$L1</definedName>
    <definedName name="S">NA()</definedName>
    <definedName name="SE">NA()</definedName>
    <definedName name="SENHAGT" hidden="1">"PM3CAIXA"</definedName>
    <definedName name="SHARED_FORMULA_0_12_0_12_1" localSheetId="0">#REF!+1</definedName>
    <definedName name="SHARED_FORMULA_0_12_0_12_1">#REF!+1</definedName>
    <definedName name="SHARED_FORMULA_0_246_0_246_1">#REF!+1</definedName>
    <definedName name="SHARED_FORMULA_0_7346_0_7346_2">#REF!+1</definedName>
    <definedName name="SHARED_FORMULA_1_13_1_13_1" localSheetId="0">#REF!-#REF!</definedName>
    <definedName name="SHARED_FORMULA_1_13_1_13_1">#REF!-#REF!</definedName>
    <definedName name="SHARED_FORMULA_1_141_1_141_1">#REF!-#REF!</definedName>
    <definedName name="SHARED_FORMULA_1_205_1_205_1">#REF!-#REF!</definedName>
    <definedName name="SHARED_FORMULA_1_77_1_77_1">#REF!-#REF!</definedName>
    <definedName name="SHARED_FORMULA_11_12_11_12_1">ROUND(ROUND(#REF!,2)*ROUND(#REF!,2),2)</definedName>
    <definedName name="SHARED_FORMULA_11_163_11_163_1">IF(#REF!="","",ROUND(ROUND(#REF!,2)*ROUND(#REF!,2),2))</definedName>
    <definedName name="SHARED_FORMULA_11_173_11_173_1">IF(#REF!="","",ROUND(ROUND(#REF!,2)*ROUND(#REF!,2),2))</definedName>
    <definedName name="SHARED_FORMULA_11_185_11_185_1">IF(#REF!="","",ROUND(ROUND(#REF!,2)*ROUND(#REF!,2),2))</definedName>
    <definedName name="SHARED_FORMULA_11_195_11_195_1">IF(#REF!="","",ROUND(ROUND(#REF!,2)*ROUND(#REF!,2),2))</definedName>
    <definedName name="SHARED_FORMULA_11_78_11_78_1">IF(#REF!="","",ROUND(ROUND(#REF!,2)*ROUND(#REF!,2),2))</definedName>
    <definedName name="SHARED_FORMULA_2_12_2_12_1">#REF!</definedName>
    <definedName name="SHARED_FORMULA_2_125_2_125_1">#REF!</definedName>
    <definedName name="SHARED_FORMULA_2_163_2_163_1">#REF!</definedName>
    <definedName name="SHARED_FORMULA_2_173_2_173_1">#REF!</definedName>
    <definedName name="SHARED_FORMULA_2_185_2_185_1">#REF!</definedName>
    <definedName name="SHARED_FORMULA_2_195_2_195_1">#REF!</definedName>
    <definedName name="SHARED_FORMULA_2_203_2_203_1">#REF!</definedName>
    <definedName name="SHARED_FORMULA_2_240_2_240_1">#REF!</definedName>
    <definedName name="SHARED_FORMULA_2_30_2_30_1">#REF!</definedName>
    <definedName name="SHARED_FORMULA_2_62_2_62_1">#REF!</definedName>
    <definedName name="SHARED_FORMULA_2_87_2_87_1">#REF!</definedName>
    <definedName name="SHARED_FORMULA_5_1029_5_1029_7" localSheetId="0">IF(#REF!="","",#REF!*#REF!)</definedName>
    <definedName name="SHARED_FORMULA_5_1029_5_1029_7">IF(#REF!="","",#REF!*#REF!)</definedName>
    <definedName name="SHARED_FORMULA_5_106_5_106_7" localSheetId="0">IF(#REF!="","",#REF!*#REF!)</definedName>
    <definedName name="SHARED_FORMULA_5_106_5_106_7">IF(#REF!="","",#REF!*#REF!)</definedName>
    <definedName name="SHARED_FORMULA_5_1067_5_1067_7">IF(#REF!="","",#REF!*#REF!)</definedName>
    <definedName name="SHARED_FORMULA_5_1098_5_1098_7">IF(#REF!="","",#REF!*#REF!)</definedName>
    <definedName name="SHARED_FORMULA_5_1131_5_1131_7">IF(#REF!="","",#REF!*#REF!)</definedName>
    <definedName name="SHARED_FORMULA_5_1160_5_1160_7">IF(#REF!="","",#REF!*#REF!)</definedName>
    <definedName name="SHARED_FORMULA_5_1191_5_1191_7">IF(#REF!="","",#REF!*#REF!)</definedName>
    <definedName name="SHARED_FORMULA_5_1215_5_1215_7">IF(#REF!="","",#REF!*#REF!)</definedName>
    <definedName name="SHARED_FORMULA_5_1253_5_1253_7">IF(#REF!="","",#REF!*#REF!)</definedName>
    <definedName name="SHARED_FORMULA_5_1284_5_1284_7">IF(#REF!="","",#REF!*#REF!)</definedName>
    <definedName name="SHARED_FORMULA_5_13_5_13_7">IF(#REF!="","",#REF!*#REF!)</definedName>
    <definedName name="SHARED_FORMULA_5_1348_5_1348_7">IF(#REF!="","",#REF!*#REF!)</definedName>
    <definedName name="SHARED_FORMULA_5_1370_5_1370_7">IF(#REF!="","",#REF!*#REF!)</definedName>
    <definedName name="SHARED_FORMULA_5_1401_5_1401_7">IF(#REF!="","",#REF!*#REF!)</definedName>
    <definedName name="SHARED_FORMULA_5_1433_5_1433_7">IF(#REF!="","",#REF!*#REF!)</definedName>
    <definedName name="SHARED_FORMULA_5_168_5_168_7">IF(#REF!="","",#REF!*#REF!)</definedName>
    <definedName name="SHARED_FORMULA_5_200_5_200_7">IF(#REF!="","",#REF!*#REF!)</definedName>
    <definedName name="SHARED_FORMULA_5_230_5_230_7">IF(#REF!="","",#REF!*#REF!)</definedName>
    <definedName name="SHARED_FORMULA_5_263_5_263_7">IF(#REF!="","",#REF!*#REF!)</definedName>
    <definedName name="SHARED_FORMULA_5_293_5_293_7">IF(#REF!="","",#REF!*#REF!)</definedName>
    <definedName name="SHARED_FORMULA_5_325_5_325_7">IF(#REF!="","",#REF!*#REF!)</definedName>
    <definedName name="SHARED_FORMULA_5_355_5_355_7">IF(#REF!="","",#REF!*#REF!)</definedName>
    <definedName name="SHARED_FORMULA_5_386_5_386_7">IF(#REF!="","",#REF!*#REF!)</definedName>
    <definedName name="SHARED_FORMULA_5_416_5_416_7">IF(#REF!="","",#REF!*#REF!)</definedName>
    <definedName name="SHARED_FORMULA_5_44_5_44_7">IF(#REF!="","",#REF!*#REF!)</definedName>
    <definedName name="SHARED_FORMULA_5_449_5_449_7">IF(#REF!="","",#REF!*#REF!)</definedName>
    <definedName name="SHARED_FORMULA_5_480_5_480_7">IF(#REF!="","",#REF!*#REF!)</definedName>
    <definedName name="SHARED_FORMULA_5_509_5_509_7">IF(#REF!="","",#REF!*#REF!)</definedName>
    <definedName name="SHARED_FORMULA_5_540_5_540_7">IF(#REF!="","",#REF!*#REF!)</definedName>
    <definedName name="SHARED_FORMULA_5_571_5_571_7">IF(#REF!="","",#REF!*#REF!)</definedName>
    <definedName name="SHARED_FORMULA_5_603_5_603_7">IF(#REF!="","",#REF!*#REF!)</definedName>
    <definedName name="SHARED_FORMULA_5_635_5_635_7">IF(#REF!="","",#REF!*#REF!)</definedName>
    <definedName name="SHARED_FORMULA_5_664_5_664_7">IF(#REF!="","",#REF!*#REF!)</definedName>
    <definedName name="SHARED_FORMULA_5_695_5_695_7">IF(#REF!="","",#REF!*#REF!)</definedName>
    <definedName name="SHARED_FORMULA_5_719_5_719_7">IF(#REF!="","",#REF!*#REF!)</definedName>
    <definedName name="SHARED_FORMULA_5_75_5_75_7">IF(#REF!="","",#REF!*#REF!)</definedName>
    <definedName name="SHARED_FORMULA_5_750_5_750_7">IF(#REF!="","",#REF!*#REF!)</definedName>
    <definedName name="SHARED_FORMULA_5_788_5_788_7">IF(#REF!="","",#REF!*#REF!)</definedName>
    <definedName name="SHARED_FORMULA_5_812_5_812_7">IF(#REF!="","",#REF!*#REF!)</definedName>
    <definedName name="SHARED_FORMULA_5_874_5_874_7">IF(#REF!="","",ROUND(#REF!*#REF!,2))</definedName>
    <definedName name="SHARED_FORMULA_5_905_5_905_7" localSheetId="0">IF(#REF!="","",#REF!*#REF!)</definedName>
    <definedName name="SHARED_FORMULA_5_905_5_905_7">IF(#REF!="","",#REF!*#REF!)</definedName>
    <definedName name="SHARED_FORMULA_5_944_5_944_7" localSheetId="0">IF(#REF!="","",#REF!*#REF!)</definedName>
    <definedName name="SHARED_FORMULA_5_944_5_944_7">IF(#REF!="","",#REF!*#REF!)</definedName>
    <definedName name="SHARED_FORMULA_5_976_5_976_7">IF(#REF!="","",#REF!*#REF!)</definedName>
    <definedName name="SHARED_FORMULA_5_998_5_998_7">IF(#REF!="","",#REF!*#REF!)</definedName>
    <definedName name="SHARED_FORMULA_6_1025_6_1025_7" localSheetId="0">IF(ISNUMBER(#REF!),INDIRECT(ADDRESS(INT((ROW(#REF!)-2)/31)*31+2,4))*#REF!,"")</definedName>
    <definedName name="SHARED_FORMULA_6_1025_6_1025_7">IF(ISNUMBER(#REF!),INDIRECT(ADDRESS(INT((ROW(#REF!)-2)/31)*31+2,4))*#REF!,"")</definedName>
    <definedName name="SHARED_FORMULA_6_1056_6_1056_7">IF(ISNUMBER(#REF!),INDIRECT(ADDRESS(INT((ROW(#REF!)-2)/31)*31+2,4))*#REF!,"")</definedName>
    <definedName name="SHARED_FORMULA_6_1087_6_1087_7">IF(ISNUMBER(#REF!),INDIRECT(ADDRESS(INT((ROW(#REF!)-2)/31)*31+2,4))*#REF!,"")</definedName>
    <definedName name="SHARED_FORMULA_6_1118_6_1118_7">IF(ISNUMBER(#REF!),INDIRECT(ADDRESS(INT((ROW(#REF!)-2)/31)*31+2,4))*#REF!,"")</definedName>
    <definedName name="SHARED_FORMULA_6_1149_6_1149_7">IF(ISNUMBER(#REF!),INDIRECT(ADDRESS(INT((ROW(#REF!)-2)/31)*31+2,4))*#REF!,"")</definedName>
    <definedName name="SHARED_FORMULA_6_1180_6_1180_7">IF(ISNUMBER(#REF!),INDIRECT(ADDRESS(INT((ROW(#REF!)-2)/31)*31+2,4))*#REF!,"")</definedName>
    <definedName name="SHARED_FORMULA_6_12_6_12_1" localSheetId="0">IF(#REF!="","",#REF!&amp;#REF!)</definedName>
    <definedName name="SHARED_FORMULA_6_12_6_12_1">IF(#REF!="","",#REF!&amp;#REF!)</definedName>
    <definedName name="SHARED_FORMULA_6_1211_6_1211_7" localSheetId="0">IF(ISNUMBER(#REF!),INDIRECT(ADDRESS(INT((ROW(#REF!)-2)/31)*31+2,4))*#REF!,"")</definedName>
    <definedName name="SHARED_FORMULA_6_1211_6_1211_7">IF(ISNUMBER(#REF!),INDIRECT(ADDRESS(INT((ROW(#REF!)-2)/31)*31+2,4))*#REF!,"")</definedName>
    <definedName name="SHARED_FORMULA_6_1242_6_1242_7">IF(ISNUMBER(#REF!),INDIRECT(ADDRESS(INT((ROW(#REF!)-2)/31)*31+2,4))*#REF!,"")</definedName>
    <definedName name="SHARED_FORMULA_6_126_6_126_7">IF(ISNUMBER(#REF!),INDIRECT(ADDRESS(INT((ROW(#REF!)-2)/31)*31+2,4))*#REF!,"")</definedName>
    <definedName name="SHARED_FORMULA_6_1273_6_1273_7">IF(ISNUMBER(#REF!),INDIRECT(ADDRESS(INT((ROW(#REF!)-2)/31)*31+2,4))*#REF!,"")</definedName>
    <definedName name="SHARED_FORMULA_6_1304_6_1304_7">IF(ISNUMBER(#REF!),INDIRECT(ADDRESS(INT((ROW(#REF!)-2)/31)*31+2,4))*#REF!,"")</definedName>
    <definedName name="SHARED_FORMULA_6_1335_6_1335_7">IF(ISNUMBER(#REF!),INDIRECT(ADDRESS(INT((ROW(#REF!)-2)/31)*31+2,4))*#REF!,"")</definedName>
    <definedName name="SHARED_FORMULA_6_1366_6_1366_7">IF(ISNUMBER(#REF!),INDIRECT(ADDRESS(INT((ROW(#REF!)-2)/31)*31+2,4))*#REF!,"")</definedName>
    <definedName name="SHARED_FORMULA_6_137_6_137_1" localSheetId="0">IF(#REF!="","",#REF!&amp;#REF!)</definedName>
    <definedName name="SHARED_FORMULA_6_137_6_137_1">IF(#REF!="","",#REF!&amp;#REF!)</definedName>
    <definedName name="SHARED_FORMULA_6_1397_6_1397_7" localSheetId="0">IF(ISNUMBER(#REF!),INDIRECT(ADDRESS(INT((ROW(#REF!)-2)/31)*31+2,4))*#REF!,"")</definedName>
    <definedName name="SHARED_FORMULA_6_1397_6_1397_7">IF(ISNUMBER(#REF!),INDIRECT(ADDRESS(INT((ROW(#REF!)-2)/31)*31+2,4))*#REF!,"")</definedName>
    <definedName name="SHARED_FORMULA_6_157_6_157_7">IF(ISNUMBER(#REF!),INDIRECT(ADDRESS(INT((ROW(#REF!)-2)/31)*31+2,4))*#REF!,"")</definedName>
    <definedName name="SHARED_FORMULA_6_162_6_162_1" localSheetId="0">IF(#REF!="","",#REF!&amp;#REF!)</definedName>
    <definedName name="SHARED_FORMULA_6_162_6_162_1">IF(#REF!="","",#REF!&amp;#REF!)</definedName>
    <definedName name="SHARED_FORMULA_6_172_6_172_1" localSheetId="0">IF(#REF!="","",#REF!&amp;#REF!)</definedName>
    <definedName name="SHARED_FORMULA_6_172_6_172_1">IF(#REF!="","",#REF!&amp;#REF!)</definedName>
    <definedName name="SHARED_FORMULA_6_184_6_184_1">IF(#REF!="","",#REF!&amp;#REF!)</definedName>
    <definedName name="SHARED_FORMULA_6_188_6_188_7" localSheetId="0">IF(ISNUMBER(#REF!),INDIRECT(ADDRESS(INT((ROW(#REF!)-2)/31)*31+2,4))*#REF!,"")</definedName>
    <definedName name="SHARED_FORMULA_6_188_6_188_7">IF(ISNUMBER(#REF!),INDIRECT(ADDRESS(INT((ROW(#REF!)-2)/31)*31+2,4))*#REF!,"")</definedName>
    <definedName name="SHARED_FORMULA_6_194_6_194_1" localSheetId="0">IF(#REF!="","",#REF!&amp;#REF!)</definedName>
    <definedName name="SHARED_FORMULA_6_194_6_194_1">IF(#REF!="","",#REF!&amp;#REF!)</definedName>
    <definedName name="SHARED_FORMULA_6_2_6_2_7" localSheetId="0">IF(ISNUMBER(#REF!),INDIRECT(ADDRESS(INT((ROW(#REF!)-2)/31)*31+2,4))*#REF!,"")</definedName>
    <definedName name="SHARED_FORMULA_6_2_6_2_7">IF(ISNUMBER(#REF!),INDIRECT(ADDRESS(INT((ROW(#REF!)-2)/31)*31+2,4))*#REF!,"")</definedName>
    <definedName name="SHARED_FORMULA_6_219_6_219_7">IF(ISNUMBER(#REF!),INDIRECT(ADDRESS(INT((ROW(#REF!)-2)/31)*31+2,4))*#REF!,"")</definedName>
    <definedName name="SHARED_FORMULA_6_233_6_233_1" localSheetId="0">IF(#REF!="","",#REF!&amp;#REF!)</definedName>
    <definedName name="SHARED_FORMULA_6_233_6_233_1">IF(#REF!="","",#REF!&amp;#REF!)</definedName>
    <definedName name="SHARED_FORMULA_6_250_6_250_7" localSheetId="0">IF(ISNUMBER(#REF!),INDIRECT(ADDRESS(INT((ROW(#REF!)-2)/31)*31+2,4))*#REF!,"")</definedName>
    <definedName name="SHARED_FORMULA_6_250_6_250_7">IF(ISNUMBER(#REF!),INDIRECT(ADDRESS(INT((ROW(#REF!)-2)/31)*31+2,4))*#REF!,"")</definedName>
    <definedName name="SHARED_FORMULA_6_281_6_281_7">IF(ISNUMBER(#REF!),INDIRECT(ADDRESS(INT((ROW(#REF!)-2)/31)*31+2,4))*#REF!,"")</definedName>
    <definedName name="SHARED_FORMULA_6_312_6_312_7">IF(ISNUMBER(#REF!),INDIRECT(ADDRESS(INT((ROW(#REF!)-2)/31)*31+2,4))*#REF!,"")</definedName>
    <definedName name="SHARED_FORMULA_6_33_6_33_7">IF(ISNUMBER(#REF!),INDIRECT(ADDRESS(INT((ROW(#REF!)-2)/31)*31+2,4))*#REF!,"")</definedName>
    <definedName name="SHARED_FORMULA_6_343_6_343_7">IF(ISNUMBER(#REF!),INDIRECT(ADDRESS(INT((ROW(#REF!)-2)/31)*31+2,4))*#REF!,"")</definedName>
    <definedName name="SHARED_FORMULA_6_374_6_374_7">IF(ISNUMBER(#REF!),INDIRECT(ADDRESS(INT((ROW(#REF!)-2)/31)*31+2,4))*#REF!,"")</definedName>
    <definedName name="SHARED_FORMULA_6_405_6_405_7">IF(ISNUMBER(#REF!),INDIRECT(ADDRESS(INT((ROW(#REF!)-2)/31)*31+2,4))*#REF!,"")</definedName>
    <definedName name="SHARED_FORMULA_6_436_6_436_7">IF(ISNUMBER(#REF!),INDIRECT(ADDRESS(INT((ROW(#REF!)-2)/31)*31+2,4))*#REF!,"")</definedName>
    <definedName name="SHARED_FORMULA_6_467_6_467_7">IF(ISNUMBER(#REF!),INDIRECT(ADDRESS(INT((ROW(#REF!)-2)/31)*31+2,4))*#REF!,"")</definedName>
    <definedName name="SHARED_FORMULA_6_498_6_498_7">IF(ISNUMBER(#REF!),INDIRECT(ADDRESS(INT((ROW(#REF!)-2)/31)*31+2,4))*#REF!,"")</definedName>
    <definedName name="SHARED_FORMULA_6_529_6_529_7">IF(ISNUMBER(#REF!),INDIRECT(ADDRESS(INT((ROW(#REF!)-2)/31)*31+2,4))*#REF!,"")</definedName>
    <definedName name="SHARED_FORMULA_6_560_6_560_7">IF(ISNUMBER(#REF!),INDIRECT(ADDRESS(INT((ROW(#REF!)-2)/31)*31+2,4))*#REF!,"")</definedName>
    <definedName name="SHARED_FORMULA_6_591_6_591_7">IF(ISNUMBER(#REF!),INDIRECT(ADDRESS(INT((ROW(#REF!)-2)/31)*31+2,4))*#REF!,"")</definedName>
    <definedName name="SHARED_FORMULA_6_622_6_622_7">IF(ISNUMBER(#REF!),INDIRECT(ADDRESS(INT((ROW(#REF!)-2)/31)*31+2,4))*#REF!,"")</definedName>
    <definedName name="SHARED_FORMULA_6_64_6_64_7">IF(ISNUMBER(#REF!),INDIRECT(ADDRESS(INT((ROW(#REF!)-2)/31)*31+2,4))*#REF!,"")</definedName>
    <definedName name="SHARED_FORMULA_6_653_6_653_7">IF(ISNUMBER(#REF!),INDIRECT(ADDRESS(INT((ROW(#REF!)-2)/31)*31+2,4))*#REF!,"")</definedName>
    <definedName name="SHARED_FORMULA_6_684_6_684_7">IF(ISNUMBER(#REF!),INDIRECT(ADDRESS(INT((ROW(#REF!)-2)/31)*31+2,4))*#REF!,"")</definedName>
    <definedName name="SHARED_FORMULA_6_715_6_715_7">IF(ISNUMBER(#REF!),INDIRECT(ADDRESS(INT((ROW(#REF!)-2)/31)*31+2,4))*#REF!,"")</definedName>
    <definedName name="SHARED_FORMULA_6_7345_6_7345_2" localSheetId="0">#REF!+#REF!-#REF!</definedName>
    <definedName name="SHARED_FORMULA_6_7345_6_7345_2">#REF!+#REF!-#REF!</definedName>
    <definedName name="SHARED_FORMULA_6_746_6_746_7" localSheetId="0">IF(ISNUMBER(#REF!),INDIRECT(ADDRESS(INT((ROW(#REF!)-2)/31)*31+2,4))*#REF!,"")</definedName>
    <definedName name="SHARED_FORMULA_6_746_6_746_7">IF(ISNUMBER(#REF!),INDIRECT(ADDRESS(INT((ROW(#REF!)-2)/31)*31+2,4))*#REF!,"")</definedName>
    <definedName name="SHARED_FORMULA_6_77_6_77_1" localSheetId="0">IF(#REF!="","",#REF!&amp;#REF!)</definedName>
    <definedName name="SHARED_FORMULA_6_77_6_77_1">IF(#REF!="","",#REF!&amp;#REF!)</definedName>
    <definedName name="SHARED_FORMULA_6_777_6_777_7" localSheetId="0">IF(ISNUMBER(#REF!),INDIRECT(ADDRESS(INT((ROW(#REF!)-2)/31)*31+2,4))*#REF!,"")</definedName>
    <definedName name="SHARED_FORMULA_6_777_6_777_7">IF(ISNUMBER(#REF!),INDIRECT(ADDRESS(INT((ROW(#REF!)-2)/31)*31+2,4))*#REF!,"")</definedName>
    <definedName name="SHARED_FORMULA_6_808_6_808_7">IF(ISNUMBER(#REF!),INDIRECT(ADDRESS(INT((ROW(#REF!)-2)/31)*31+2,4))*#REF!,"")</definedName>
    <definedName name="SHARED_FORMULA_6_839_6_839_7">IF(ISNUMBER(#REF!),INDIRECT(ADDRESS(INT((ROW(#REF!)-2)/31)*31+2,4))*#REF!,"")</definedName>
    <definedName name="SHARED_FORMULA_6_870_6_870_7">IF(ISNUMBER(#REF!),INDIRECT(ADDRESS(INT((ROW(#REF!)-2)/31)*31+2,4))*#REF!,"")</definedName>
    <definedName name="SHARED_FORMULA_6_901_6_901_7">IF(ISNUMBER(#REF!),INDIRECT(ADDRESS(INT((ROW(#REF!)-2)/31)*31+2,4))*#REF!,"")</definedName>
    <definedName name="SHARED_FORMULA_6_932_6_932_7">IF(ISNUMBER(#REF!),INDIRECT(ADDRESS(INT((ROW(#REF!)-2)/31)*31+2,4))*#REF!,"")</definedName>
    <definedName name="SHARED_FORMULA_6_95_6_95_7">IF(ISNUMBER(#REF!),INDIRECT(ADDRESS(INT((ROW(#REF!)-2)/31)*31+2,4))*#REF!,"")</definedName>
    <definedName name="SHARED_FORMULA_6_963_6_963_7">IF(ISNUMBER(#REF!),INDIRECT(ADDRESS(INT((ROW(#REF!)-2)/31)*31+2,4))*#REF!,"")</definedName>
    <definedName name="SHARED_FORMULA_6_994_6_994_7">IF(ISNUMBER(#REF!),INDIRECT(ADDRESS(INT((ROW(#REF!)-2)/31)*31+2,4))*#REF!,"")</definedName>
    <definedName name="SHARED_FORMULA_8_11_8_11_3" localSheetId="0">SUM(#REF!)</definedName>
    <definedName name="SHARED_FORMULA_8_11_8_11_3">SUM(#REF!)</definedName>
    <definedName name="SIIG" localSheetId="1">#REF!</definedName>
    <definedName name="SIIG">#REF!</definedName>
    <definedName name="SomaAgrup" hidden="1">SUMIF(OFFSET([1]ORÇAMENTO!$C1,1,0,[1]ORÇAMENTO!$D1),"S",OFFSET([1]ORÇAMENTO!A1,1,0,[1]ORÇAMENTO!$D1))</definedName>
    <definedName name="SomaAgrupBM" hidden="1">SUMIF(OFFSET([1]BM!$A1,1,0,[1]BM!$B1),"S",OFFSET([1]BM!A1,1,0,[1]BM!$B1))</definedName>
    <definedName name="T." localSheetId="0">#REF!</definedName>
    <definedName name="T.">#REF!</definedName>
    <definedName name="T.1" localSheetId="1">#REF!</definedName>
    <definedName name="T.1">'[13]PLANILHA PRAÇA'!$H$15</definedName>
    <definedName name="T.10" localSheetId="0">'[13]PLANILHA PRAÇA'!#REF!</definedName>
    <definedName name="T.10" localSheetId="1">#REF!</definedName>
    <definedName name="T.10">'[13]PLANILHA PRAÇA'!#REF!</definedName>
    <definedName name="T.11" localSheetId="0">#REF!</definedName>
    <definedName name="T.11" localSheetId="1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 localSheetId="1">#REF!</definedName>
    <definedName name="T.2">'[13]PLANILHA PRAÇA'!#REF!</definedName>
    <definedName name="T.3" localSheetId="1">#REF!</definedName>
    <definedName name="T.3">'[13]PLANILHA PRAÇA'!#REF!</definedName>
    <definedName name="T.4" localSheetId="1">#REF!</definedName>
    <definedName name="T.4">'[13]PLANILHA PRAÇA'!$H$19</definedName>
    <definedName name="T.5" localSheetId="0">'[13]PLANILHA PRAÇA'!#REF!</definedName>
    <definedName name="T.5" localSheetId="1">#REF!</definedName>
    <definedName name="T.5">'[13]PLANILHA PRAÇA'!#REF!</definedName>
    <definedName name="T.6" localSheetId="1">#REF!</definedName>
    <definedName name="T.6">'[13]PLANILHA PRAÇA'!#REF!</definedName>
    <definedName name="T.7" localSheetId="0">#REF!</definedName>
    <definedName name="T.7" localSheetId="1">#REF!</definedName>
    <definedName name="T.7">#REF!</definedName>
    <definedName name="T.8">#REF!</definedName>
    <definedName name="T.9" localSheetId="1">#REF!</definedName>
    <definedName name="T.9">'[13]PLANILHA PRAÇA'!#REF!</definedName>
    <definedName name="TAB.">'[14]PLANILHA FONTE'!$B$2:$G$197</definedName>
    <definedName name="TABELA">'[15]PLANILHA FONTE'!$B$1:$G$290</definedName>
    <definedName name="TABELA.">'[14]PLANILHA FONTE'!$B$2:$G$197</definedName>
    <definedName name="TABELAA">'[14]PLANILHA FONTE'!$B$2:$G$197</definedName>
    <definedName name="TabelaDistribuiçãoDeMassas" localSheetId="0">#REF!</definedName>
    <definedName name="TabelaDistribuiçãoDeMassas">#REF!</definedName>
    <definedName name="TabelaSicro">#REF!</definedName>
    <definedName name="TANQUE">NA()</definedName>
    <definedName name="TbDez2000" localSheetId="0">#REF!</definedName>
    <definedName name="TbDez2000">#REF!</definedName>
    <definedName name="TbFev1994_Nov2000">#REF!</definedName>
    <definedName name="TipoDeCompactação">#REF!</definedName>
    <definedName name="TipoDeEscavação">#REF!</definedName>
    <definedName name="TipoDeTransporte">#REF!</definedName>
    <definedName name="TIPOORCAMENTO" hidden="1">IF(VALUE([1]MENU!$O$3)=2,"Licitado","Proposto")</definedName>
    <definedName name="TONINHO" localSheetId="0">#REF!</definedName>
    <definedName name="TONINHO" localSheetId="1">#REF!</definedName>
    <definedName name="TONINHO">#REF!</definedName>
    <definedName name="TOT.P" localSheetId="1">#REF!</definedName>
    <definedName name="TOT.P">#REF!</definedName>
    <definedName name="TOT1.P" localSheetId="1">#REF!</definedName>
    <definedName name="TOT1.P">#REF!</definedName>
    <definedName name="TOTAL">#REF!</definedName>
    <definedName name="TRANSP">NA()</definedName>
    <definedName name="TT.1" localSheetId="0">#REF!</definedName>
    <definedName name="TT.1" localSheetId="1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TY">#REF!</definedName>
    <definedName name="UN">'[16]ORÇ. PRAÇ'!$F$81</definedName>
    <definedName name="Unidade" localSheetId="1">#REF!</definedName>
    <definedName name="Unidade">#REF!</definedName>
    <definedName name="UNIT">#REF!</definedName>
    <definedName name="Verga">"$#REF!.$A$179"</definedName>
    <definedName name="Versao" hidden="1">[1]MENU!$J$2</definedName>
    <definedName name="VTOTAL1" hidden="1">ROUND([1]ORÇAMENTO!$T1*[1]ORÇAMENTO!$W1,15-13*[1]ORÇAMENTO!$AF$11)</definedName>
    <definedName name="VTOTALBM" localSheetId="0" hidden="1">IF([1]BM!$I1=0,0,CHOOSE(MATCH('ACAD. S'!RegimeExecucao,{"Global","Unitário"},0),ROUND(ROUND([1]BM!IT1,15-13*[1]BM!$A$9)/100*[1]BM!$I1,15-13*[1]ORÇAMENTO!$AF$11),ROUND(ROUND([1]BM!IT1,15-13*[1]BM!$A$9)*ROUND([1]BM!$H1,15-13*[1]ORÇAMENTO!$AF$10),15-13*[1]ORÇAMENTO!$AF$11)))</definedName>
    <definedName name="VTOTALBM" localSheetId="1" hidden="1">IF([1]BM!$I1=0,0,CHOOSE(MATCH(BDI!RegimeExecucao,{"Global","Unitário"},0),ROUND(ROUND([1]BM!IT1,15-13*[1]BM!$A$9)/100*[1]BM!$I1,15-13*[1]ORÇAMENTO!$AF$11),ROUND(ROUND([1]BM!IT1,15-13*[1]BM!$A$9)*ROUND([1]BM!$H1,15-13*[1]ORÇAMENTO!$AF$10),15-13*[1]ORÇAMENTO!$AF$11)))</definedName>
    <definedName name="VTOTALBM" hidden="1">IF([1]BM!$I1=0,0,CHOOSE(MATCH(RegimeExecucao,{"Global","Unitário"},0),ROUND(ROUND([1]BM!IT1,15-13*[1]BM!$A$9)/100*[1]BM!$I1,15-13*[1]ORÇAMENTO!$AF$11),ROUND(ROUND([1]BM!IT1,15-13*[1]BM!$A$9)*ROUND([1]BM!$H1,15-13*[1]ORÇAMENTO!$AF$10),15-13*[1]ORÇAMENTO!$AF$11)))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7" i="26" l="1"/>
  <c r="H177" i="26" s="1"/>
  <c r="H169" i="26" s="1"/>
  <c r="G176" i="26"/>
  <c r="H176" i="26" s="1"/>
  <c r="J83" i="26"/>
  <c r="G65" i="26"/>
  <c r="H65" i="26" s="1"/>
  <c r="J62" i="26"/>
  <c r="J61" i="26"/>
  <c r="J59" i="26"/>
  <c r="J58" i="26"/>
  <c r="J57" i="26"/>
  <c r="J56" i="26"/>
  <c r="J31" i="26"/>
  <c r="J30" i="26"/>
  <c r="J29" i="26"/>
  <c r="D44" i="27" l="1"/>
  <c r="G28" i="27"/>
  <c r="G175" i="26" l="1"/>
  <c r="H175" i="26" s="1"/>
  <c r="G174" i="26"/>
  <c r="H174" i="26" s="1"/>
  <c r="G173" i="26"/>
  <c r="H173" i="26" s="1"/>
  <c r="G172" i="26"/>
  <c r="H172" i="26" s="1"/>
  <c r="G171" i="26"/>
  <c r="H171" i="26" s="1"/>
  <c r="G170" i="26"/>
  <c r="H170" i="26" s="1"/>
  <c r="G167" i="26"/>
  <c r="H167" i="26" s="1"/>
  <c r="G166" i="26"/>
  <c r="H166" i="26" s="1"/>
  <c r="G165" i="26"/>
  <c r="H165" i="26" s="1"/>
  <c r="G162" i="26"/>
  <c r="H162" i="26" s="1"/>
  <c r="G161" i="26"/>
  <c r="H161" i="26" s="1"/>
  <c r="G160" i="26"/>
  <c r="H160" i="26" s="1"/>
  <c r="G159" i="26"/>
  <c r="H159" i="26" s="1"/>
  <c r="G158" i="26"/>
  <c r="H158" i="26" s="1"/>
  <c r="G157" i="26"/>
  <c r="H157" i="26" s="1"/>
  <c r="G156" i="26"/>
  <c r="H156" i="26" s="1"/>
  <c r="G155" i="26"/>
  <c r="H155" i="26" s="1"/>
  <c r="G154" i="26"/>
  <c r="H154" i="26" s="1"/>
  <c r="G153" i="26"/>
  <c r="H153" i="26" s="1"/>
  <c r="G152" i="26"/>
  <c r="H152" i="26" s="1"/>
  <c r="G151" i="26"/>
  <c r="H151" i="26" s="1"/>
  <c r="G150" i="26"/>
  <c r="H150" i="26" s="1"/>
  <c r="G149" i="26"/>
  <c r="H149" i="26" s="1"/>
  <c r="G146" i="26"/>
  <c r="H146" i="26" s="1"/>
  <c r="G145" i="26"/>
  <c r="H145" i="26" s="1"/>
  <c r="G144" i="26"/>
  <c r="H144" i="26" s="1"/>
  <c r="G143" i="26"/>
  <c r="H143" i="26" s="1"/>
  <c r="G142" i="26"/>
  <c r="H142" i="26" s="1"/>
  <c r="G141" i="26"/>
  <c r="H141" i="26" s="1"/>
  <c r="G140" i="26"/>
  <c r="H140" i="26" s="1"/>
  <c r="G139" i="26"/>
  <c r="H139" i="26" s="1"/>
  <c r="G138" i="26"/>
  <c r="H138" i="26" s="1"/>
  <c r="G137" i="26"/>
  <c r="H137" i="26" s="1"/>
  <c r="G136" i="26"/>
  <c r="H136" i="26" s="1"/>
  <c r="G135" i="26"/>
  <c r="H135" i="26" s="1"/>
  <c r="G134" i="26"/>
  <c r="H134" i="26" s="1"/>
  <c r="G133" i="26"/>
  <c r="H133" i="26" s="1"/>
  <c r="G132" i="26"/>
  <c r="H132" i="26" s="1"/>
  <c r="G129" i="26"/>
  <c r="H129" i="26" s="1"/>
  <c r="G128" i="26"/>
  <c r="H128" i="26" s="1"/>
  <c r="G127" i="26"/>
  <c r="H127" i="26" s="1"/>
  <c r="G126" i="26"/>
  <c r="H126" i="26" s="1"/>
  <c r="G125" i="26"/>
  <c r="H125" i="26" s="1"/>
  <c r="G124" i="26"/>
  <c r="H124" i="26" s="1"/>
  <c r="G123" i="26"/>
  <c r="H123" i="26" s="1"/>
  <c r="G122" i="26"/>
  <c r="H122" i="26" s="1"/>
  <c r="G121" i="26"/>
  <c r="H121" i="26" s="1"/>
  <c r="G120" i="26"/>
  <c r="H120" i="26" s="1"/>
  <c r="G119" i="26"/>
  <c r="H119" i="26" s="1"/>
  <c r="G118" i="26"/>
  <c r="H118" i="26" s="1"/>
  <c r="G117" i="26"/>
  <c r="H117" i="26" s="1"/>
  <c r="G116" i="26"/>
  <c r="H116" i="26" s="1"/>
  <c r="G115" i="26"/>
  <c r="H115" i="26" s="1"/>
  <c r="G114" i="26"/>
  <c r="H114" i="26" s="1"/>
  <c r="G113" i="26"/>
  <c r="H113" i="26" s="1"/>
  <c r="G112" i="26"/>
  <c r="H112" i="26" s="1"/>
  <c r="G111" i="26"/>
  <c r="H111" i="26" s="1"/>
  <c r="G110" i="26"/>
  <c r="H110" i="26" s="1"/>
  <c r="G109" i="26"/>
  <c r="H109" i="26" s="1"/>
  <c r="G108" i="26"/>
  <c r="H108" i="26" s="1"/>
  <c r="G107" i="26"/>
  <c r="H107" i="26" s="1"/>
  <c r="G106" i="26"/>
  <c r="H106" i="26" s="1"/>
  <c r="G105" i="26"/>
  <c r="H105" i="26" s="1"/>
  <c r="G104" i="26"/>
  <c r="H104" i="26" s="1"/>
  <c r="G103" i="26"/>
  <c r="H103" i="26" s="1"/>
  <c r="G102" i="26"/>
  <c r="H102" i="26" s="1"/>
  <c r="G101" i="26"/>
  <c r="H101" i="26" s="1"/>
  <c r="G100" i="26"/>
  <c r="H100" i="26" s="1"/>
  <c r="G99" i="26"/>
  <c r="H99" i="26" s="1"/>
  <c r="G98" i="26"/>
  <c r="H98" i="26" s="1"/>
  <c r="G97" i="26"/>
  <c r="H97" i="26" s="1"/>
  <c r="G96" i="26"/>
  <c r="H96" i="26" s="1"/>
  <c r="G95" i="26"/>
  <c r="H95" i="26" s="1"/>
  <c r="G94" i="26"/>
  <c r="H94" i="26" s="1"/>
  <c r="G93" i="26"/>
  <c r="H93" i="26" s="1"/>
  <c r="G92" i="26"/>
  <c r="H92" i="26" s="1"/>
  <c r="G91" i="26"/>
  <c r="H91" i="26" s="1"/>
  <c r="G90" i="26"/>
  <c r="H90" i="26" s="1"/>
  <c r="G89" i="26"/>
  <c r="H89" i="26" s="1"/>
  <c r="G88" i="26"/>
  <c r="H88" i="26" s="1"/>
  <c r="G87" i="26"/>
  <c r="H87" i="26" s="1"/>
  <c r="G86" i="26"/>
  <c r="H86" i="26" s="1"/>
  <c r="G85" i="26"/>
  <c r="H85" i="26" s="1"/>
  <c r="G84" i="26"/>
  <c r="H84" i="26" s="1"/>
  <c r="G83" i="26"/>
  <c r="H83" i="26" s="1"/>
  <c r="G82" i="26"/>
  <c r="H82" i="26" s="1"/>
  <c r="G81" i="26"/>
  <c r="H81" i="26" s="1"/>
  <c r="G80" i="26"/>
  <c r="H80" i="26" s="1"/>
  <c r="G79" i="26"/>
  <c r="H79" i="26" s="1"/>
  <c r="G78" i="26"/>
  <c r="H78" i="26" s="1"/>
  <c r="G77" i="26"/>
  <c r="H77" i="26" s="1"/>
  <c r="G76" i="26"/>
  <c r="H76" i="26" s="1"/>
  <c r="G75" i="26"/>
  <c r="H75" i="26" s="1"/>
  <c r="G74" i="26"/>
  <c r="H74" i="26" s="1"/>
  <c r="G73" i="26"/>
  <c r="H73" i="26" s="1"/>
  <c r="G72" i="26"/>
  <c r="H72" i="26" s="1"/>
  <c r="G71" i="26"/>
  <c r="H71" i="26" s="1"/>
  <c r="G70" i="26"/>
  <c r="H70" i="26" s="1"/>
  <c r="G69" i="26"/>
  <c r="H69" i="26" s="1"/>
  <c r="G68" i="26"/>
  <c r="H68" i="26" s="1"/>
  <c r="G67" i="26"/>
  <c r="H67" i="26" s="1"/>
  <c r="G66" i="26"/>
  <c r="H66" i="26" s="1"/>
  <c r="G64" i="26"/>
  <c r="H64" i="26" s="1"/>
  <c r="G63" i="26"/>
  <c r="H63" i="26" s="1"/>
  <c r="G62" i="26"/>
  <c r="H62" i="26" s="1"/>
  <c r="G61" i="26"/>
  <c r="H61" i="26" s="1"/>
  <c r="G60" i="26"/>
  <c r="H60" i="26" s="1"/>
  <c r="G59" i="26"/>
  <c r="H59" i="26" s="1"/>
  <c r="G58" i="26"/>
  <c r="H58" i="26" s="1"/>
  <c r="G57" i="26"/>
  <c r="H57" i="26" s="1"/>
  <c r="G56" i="26"/>
  <c r="H56" i="26" s="1"/>
  <c r="G55" i="26"/>
  <c r="H55" i="26" s="1"/>
  <c r="G54" i="26"/>
  <c r="H54" i="26" s="1"/>
  <c r="G53" i="26"/>
  <c r="H53" i="26" s="1"/>
  <c r="G52" i="26"/>
  <c r="H52" i="26" s="1"/>
  <c r="G51" i="26"/>
  <c r="H51" i="26" s="1"/>
  <c r="G50" i="26"/>
  <c r="H50" i="26" s="1"/>
  <c r="G49" i="26"/>
  <c r="H49" i="26" s="1"/>
  <c r="G48" i="26"/>
  <c r="H48" i="26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H164" i="26" l="1"/>
  <c r="H131" i="26"/>
  <c r="H14" i="26"/>
  <c r="H148" i="26"/>
  <c r="H178" i="26" l="1"/>
</calcChain>
</file>

<file path=xl/sharedStrings.xml><?xml version="1.0" encoding="utf-8"?>
<sst xmlns="http://schemas.openxmlformats.org/spreadsheetml/2006/main" count="607" uniqueCount="458">
  <si>
    <t>PLANILHA ORÇAMENTÁRIA DE CUSTOS</t>
  </si>
  <si>
    <t>FOLHA Nº: 01/01</t>
  </si>
  <si>
    <t>DIRETA</t>
  </si>
  <si>
    <t>INDIRETA</t>
  </si>
  <si>
    <t>BDI</t>
  </si>
  <si>
    <t>ITEM</t>
  </si>
  <si>
    <t>CÓDIGO</t>
  </si>
  <si>
    <t>DESCRIÇÃO</t>
  </si>
  <si>
    <t>UNIDADE</t>
  </si>
  <si>
    <t>QUANTIDADE</t>
  </si>
  <si>
    <t>PREÇO UNITÁRIO S/ BDI</t>
  </si>
  <si>
    <t>PREÇO UNITÁRIO C/ BDI</t>
  </si>
  <si>
    <t>PREÇO TOTAL</t>
  </si>
  <si>
    <t>1.1</t>
  </si>
  <si>
    <t>2.1</t>
  </si>
  <si>
    <t>2.2</t>
  </si>
  <si>
    <t>2.3</t>
  </si>
  <si>
    <t xml:space="preserve">TOTAL GERAL </t>
  </si>
  <si>
    <t>SECRETÁRIA MUNICIPAL DE OBRAS</t>
  </si>
  <si>
    <t>2.4</t>
  </si>
  <si>
    <t>1.2</t>
  </si>
  <si>
    <t>LAJE PRE-MOLDADA P/FORRO, SOBRECARGA 100KG/M2, VAOS ATE 3,50M/E=8CM, C/LAJOTAS E CAP.C/CONC FCK=20MPA, 3CM, INTER-EIXO 38CM, C/ESCORAMENTO (REAPR.3X) E FERRAGEM NEGATIVA</t>
  </si>
  <si>
    <t>MASSA ÚNICA, PARA RECEBIMENTO DE PINTURA, EM ARGAMASSA TRAÇO 1:2:8, PREPARO MECÂNICO COM BETONEIRA 400L, APLICADA MANUALMENTE EM FACES INTERNAS DE PAREDES, ESPESSURA DE 20MM, COM EXECUÇÃO DE TALISCAS. AF_06/2014</t>
  </si>
  <si>
    <t>LANÇAMENTO COM USO DE BALDES, ADENSAMENTO E ACABAMENTO DE CONCRETO EM ESTRUTURAS. AF_12/2015</t>
  </si>
  <si>
    <t>3.1</t>
  </si>
  <si>
    <t>3.2</t>
  </si>
  <si>
    <t>3.3</t>
  </si>
  <si>
    <t>3.4</t>
  </si>
  <si>
    <t>3.5</t>
  </si>
  <si>
    <t>FABRICAÇÃO DE FÔRMA PARA PILARES E ESTRUTURAS SIMILARES, EM CHAPA DE MADEIRA COMPENSADA RESINADA, E = 17 MM. AF_12/2015</t>
  </si>
  <si>
    <t>ESCAVAÇÃO MANUAL DE VALA PARA VIGA BALDRAME, COM PREVISÃO DE FÔRMA. AF_06/2017</t>
  </si>
  <si>
    <t>2.5</t>
  </si>
  <si>
    <t>CAIXA D´AGUA EM POLIETILENO, 500 LITROS, COM ACESSÓRIOS</t>
  </si>
  <si>
    <t>4.1</t>
  </si>
  <si>
    <t>4.2</t>
  </si>
  <si>
    <t>4.3</t>
  </si>
  <si>
    <t>(  x  )</t>
  </si>
  <si>
    <t>(   )</t>
  </si>
  <si>
    <t>5.1</t>
  </si>
  <si>
    <t>5.2</t>
  </si>
  <si>
    <t>5.3</t>
  </si>
  <si>
    <t>PORTA DE FERRO, DE ABRIR, TIPO GRADE COM CHAPA, COM GUARNIÇÕES. AF_12/2019</t>
  </si>
  <si>
    <t>M2</t>
  </si>
  <si>
    <t>3.6</t>
  </si>
  <si>
    <t>3.7</t>
  </si>
  <si>
    <t>3.8</t>
  </si>
  <si>
    <t>M</t>
  </si>
  <si>
    <t>2.6</t>
  </si>
  <si>
    <t>2.7</t>
  </si>
  <si>
    <t>2.8</t>
  </si>
  <si>
    <t>KG</t>
  </si>
  <si>
    <t>1.3</t>
  </si>
  <si>
    <t>M3</t>
  </si>
  <si>
    <t>PRAZO DE EXECUÇÃO: 12 MESES</t>
  </si>
  <si>
    <t>1.4</t>
  </si>
  <si>
    <t>1.5</t>
  </si>
  <si>
    <t>1.6</t>
  </si>
  <si>
    <t>1.8</t>
  </si>
  <si>
    <t>1.9</t>
  </si>
  <si>
    <t>1.10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</si>
  <si>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</si>
  <si>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</si>
  <si>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</si>
  <si>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</si>
  <si>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</si>
  <si>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</si>
  <si>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</si>
  <si>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</si>
  <si>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</si>
  <si>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</si>
  <si>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</si>
  <si>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</si>
  <si>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</si>
  <si>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</si>
  <si>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</si>
  <si>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</si>
  <si>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</si>
  <si>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</si>
  <si>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</si>
  <si>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</si>
  <si>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</si>
  <si>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</si>
  <si>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</si>
  <si>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</si>
  <si>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</si>
  <si>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</si>
  <si>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</si>
  <si>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</si>
  <si>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</si>
  <si>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</si>
  <si>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</si>
  <si>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</si>
  <si>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</si>
  <si>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</si>
  <si>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</si>
  <si>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</si>
  <si>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ED-48162</t>
  </si>
  <si>
    <t>ED-48160</t>
  </si>
  <si>
    <t>ED-48219</t>
  </si>
  <si>
    <t>ED-48220</t>
  </si>
  <si>
    <t>ED-15342</t>
  </si>
  <si>
    <t>ED-49578</t>
  </si>
  <si>
    <t>ED-49580</t>
  </si>
  <si>
    <t>ED-49579</t>
  </si>
  <si>
    <t>ED-49575</t>
  </si>
  <si>
    <t>ED-49576</t>
  </si>
  <si>
    <t>ED-49577</t>
  </si>
  <si>
    <t>ED-51141</t>
  </si>
  <si>
    <t>ED-13287</t>
  </si>
  <si>
    <t>ED-50170</t>
  </si>
  <si>
    <t>ED-50761</t>
  </si>
  <si>
    <t>ED-50933</t>
  </si>
  <si>
    <t>ED-50932</t>
  </si>
  <si>
    <t>CHAPISCO APLICADO EM ALVENARIAS E ESTRUTURAS DE CONCRETO INTERNAS, COM COLHER DE PEDREIRO. ARGAMASSA TRAÇO 1:3 COM PREPARO EM BETONEIRA 400L. AF_06/2014</t>
  </si>
  <si>
    <t>ALVENARIA DE VEDAÇÃO DE BLOCOS CERÂMICOS FURADOS NA VERTICAL DE 9X19X39CM (ESPESSURA 9CM) DE PAREDES COM ÁREA LÍQUIDA MAIOR OU IGUAL A 6M² COM VÃOS E ARGAMASSA DE ASSENTAMENTO COM PREPARO EM BETONEIRA. AF_06/2014</t>
  </si>
  <si>
    <t>ALVENARIA DE VEDAÇÃO DE BLOCOS CERÂMICOS FURADOS NA VERTICAL DE 14X19X39CM (ESPESSURA 14CM) DE PAREDES COM ÁREA LÍQUIDA MAIOR OU IGUAL A 6M² COM VÃOS E ARGAMASSA DE ASSENTAMENTO COM PREPARO EM BETONEIRA. AF_06/2014</t>
  </si>
  <si>
    <t>LOCACAO CONVENCIONAL DE OBRA, UTILIZANDO GABARITO DE TÁBUAS CORRIDAS PONTALETADAS A CADA 2,00M - 2 UTILIZAÇÕES. AF_10/2018</t>
  </si>
  <si>
    <t>EXECUÇÃO DE PASSEIO (CALÇADA) OU PISO DE CONCRETO COM CONCRETO MOLDADO IN LOCO, FEITO EM OBRA, ACABAMENTO CONVENCIONAL, NÃO ARMADO. AF_07/2016</t>
  </si>
  <si>
    <t>LANÇAMENTO COM USO DE BOMBA, ADENSAMENTO E ACABAMENTO DE CONCRETO EM ESTRUTURAS. AF_12/2015</t>
  </si>
  <si>
    <t>CONCRETO MAGRO PARA LASTRO, TRAÇO 1:4,5:4,5 (CIMENTO/ AREIA MÉDIA/ BRITA 1) - PREPARO MECÂNICO COM BETONEIRA 400 L. AF_07/2016</t>
  </si>
  <si>
    <t>CONTRAPISO EM ARGAMASSA TRAÇO 1:4 (CIMENTO E AREIA), PREPARO MECÂNICO COM BETONEIRA 400 L, APLICADO EM ÁREAS SECAS SOBRE LAJE, ADERIDO, ESPESSURA 3CM. AF_06/2014</t>
  </si>
  <si>
    <t>ESCAVAÇÃO MANUAL PARA BLOCO DE COROAMENTO OU SAPATA, SEM PREVISÃO DE FÔRMA. AF_06/2017</t>
  </si>
  <si>
    <t>ESCAVAÇÃO MANUAL PARA BLOCO DE COROAMENTO OU SAPATA, COM PREVISÃO DE FÔRMA. AF_06/2017</t>
  </si>
  <si>
    <t>ESCAVAÇÃO MANUAL DE VALA PARA VIGA BALDRAME, SEM PREVISÃO DE FÔRMA. AF_06/2017</t>
  </si>
  <si>
    <t>DEMOLIÇÃO DE ALVENARIA DE BLOCO FURADO, DE FORMA MANUAL, SEM REAPROVEITAMENTO. AF_12/2017</t>
  </si>
  <si>
    <t>DEMOLIÇÃO DE LAJES, DE FORMA MECANIZADA COM MARTELETE, SEM REAPROVEITAMENTO. AF_12/2017</t>
  </si>
  <si>
    <t>DEMOLIÇÃO DE REVESTIMENTO CERÂMICO, DE FORMA MANUAL, SEM REAPROVEITAMENTO. AF_12/2017</t>
  </si>
  <si>
    <t>ALAMBRADO EM MOURÕES DE CONCRETO, COM TELA DE ARAME GALVANIZADO (INCLUSIVE MURETA EM CONCRETO). AF_05/2018</t>
  </si>
  <si>
    <t>ALVENARIA DE BLOCO DE CONCRETO CHEIO SEM ARMAÇÃO, EM CONCRETO COM FCK DE 20MPA , ESP. 14CM, PARA REVESTIMENTO, INCLUSIVE ARGAMASSA PARA ASSENTAMENTO
(DETALHE D - CADERNO SEDS)</t>
  </si>
  <si>
    <t>ALVENARIA DE BLOCO DE CONCRETO CHEIO SEM ARMAÇÃO, EM CONCRETO COM FCK DE 20MPA , ESP. 19CM, PARA REVESTIMENTO, INCLUSIVE ARGAMASSA PARA ASSENTAMENTO
(DETALHE D - CADERNO SEDS)</t>
  </si>
  <si>
    <t>GUIA (MEIO-FIO) CONCRETO, MOLDADA IN LOCO EM TRECHO RETO COM EXTRUSORA, 15 CM BASE X 30 CM ALTURA. AF_06/2016</t>
  </si>
  <si>
    <t>ASSENTAMENTO DE GUIA (MEIO-FIO) EM TRECHO CURVO, CONFECCIONADA EM CONCRETO PRÉ-FABRICADO, DIMENSÕES 100X15X13X20 CM (COMPRIMENTO X BASE INFERIOR X BASE SUPERIOR X ALTURA), PARA URBANIZAÇÃO INTERNA DE EMPREENDIMENTOS. AF_06/2016_P</t>
  </si>
  <si>
    <t>GUIA DE MEIO-FIO, EM CONCRETO COM FCK 15MPA, MOLDADA IN-LOCO, SEÇÃO 15X45CM, FORMA EM MADEIRA, EXCLUSIVE SARJETA, INCLUSIVE ESCAVAÇÃO, APILOAMENTO E TRANSPORTE COM RETIRADA DO MATERIAL ESCAVADO (EM CAÇAMBA)</t>
  </si>
  <si>
    <t>CAMADA DE REGULARIZAÇÃO COM ARGAMASSA, TRAÇO 1:3 (CIMENTO E AREIA), ESP. 20MM, APLICAÇÃO MANUAL, PREPARO MECÂNICO</t>
  </si>
  <si>
    <t>CAMADA DE REGULARIZAÇÃO COM ARGAMASSA, TRAÇO 1:3 (CIMENTO E AREIA), ESP. 30MM, APLICAÇÃO MANUAL, PREPARO MECÂNICO</t>
  </si>
  <si>
    <t>REBOCO COM ARGAMASSA, TRAÇO 1:2:8 (CIMENTO, CAL E AREIA), ESP. 20MM, APLICAÇÃO MANUAL, PREPARO MECÂNICO</t>
  </si>
  <si>
    <t>ASSENTAMENTO DE GRADIS E PORTÕES</t>
  </si>
  <si>
    <t>ASSENTAMENTO DE JANELAS METÁLICAS DE CORRER E MAXIM-AR</t>
  </si>
  <si>
    <t xml:space="preserve">M </t>
  </si>
  <si>
    <t>UND</t>
  </si>
  <si>
    <t>2.9</t>
  </si>
  <si>
    <t>APLICAÇÃO DE FUNDO SELADOR LÁTEX PVA EM TETO, UMA DEMÃO. AF_06/2014</t>
  </si>
  <si>
    <t>APLICAÇÃO DE FUNDO SELADOR LÁTEX PVA EM PAREDES, UMA DEMÃO. AF_06/2014</t>
  </si>
  <si>
    <t>PINTURA ACRILICA EM PISO CIMENTADO DUAS DEMAOS</t>
  </si>
  <si>
    <t>PINTURA ACRILICA PARA SINALIZAÇÃO HORIZONTAL EM PISO CIMENTADO</t>
  </si>
  <si>
    <t>PINTURA EM VERNIZ SINTETICO BRILHANTE EM MADEIRA, TRES DEMAOS</t>
  </si>
  <si>
    <t>APLICAÇÃO E LIXAMENTO DE MASSA LÁTEX EM PAREDES, DUAS DEMÃOS. AF_06/2014</t>
  </si>
  <si>
    <t>PINTURA ESMALTE ACETINADO, DUAS DEMAOS, SOBRE SUPERFICIE METALICA</t>
  </si>
  <si>
    <t>3.9</t>
  </si>
  <si>
    <t>3.10</t>
  </si>
  <si>
    <t>3.11</t>
  </si>
  <si>
    <t>3.12</t>
  </si>
  <si>
    <t>3.13</t>
  </si>
  <si>
    <t>3.14</t>
  </si>
  <si>
    <t>REVESTIMENTO CERÂMICO PARA PAREDES INTERNAS COM PLACAS TIPO ESMALTADA EXTRA DE DIMENSÕES 20X20 CM APLICADAS EM AMBIENTES DE ÁREA MAIOR QUE 5M² NA ALTURA INTEIRA DAS PAREDES. AF_06/2014</t>
  </si>
  <si>
    <t>REVESTIMENTO CERÂMICO PARA PAREDES INTERNAS COM PLACAS TIPO ESMALTADA EXTRA DE DIMENSÕES 25X35 CM APLICADAS EM AMBIENTES DE ÁREA MAIOR QUE 5M² NA ALTURA INTEIRA DAS PAREDES. AF_06/2014</t>
  </si>
  <si>
    <t>REVESTIMENTO CERÂMICO PARA PAREDES INTERNAS COM PLACAS TIPO ESMALTADA EXTRA DE DIMENSÕES 33X45 CM APLICADAS EM AMBIENTES DE ÁREA MAIOR QUE 5 M² A MEIA ALTURA DAS PAREDES. AF_06/2014</t>
  </si>
  <si>
    <t>SOLEIRA EM GRANITO, LARGURA 15 CM, ESPESSURA 2,0 CM. AF_06/2018</t>
  </si>
  <si>
    <t>SERVIÇOS DE SERALHEIRO</t>
  </si>
  <si>
    <t>TRAMA DE AÇO COMPOSTA POR RIPAS, CAIBROS E TERÇAS PARA TELHADOS DE ATÉ 2 ÁGUAS PARA TELHA DE ENCAIXE DE CERÂMICA OU DE CONCRETO, INCLUSO TRANSPORTE VERTICAL. AF_07/2019</t>
  </si>
  <si>
    <t>TRAMA DE AÇO COMPOSTA POR RIPAS, CAIBROS E TERÇAS PARA TELHADOS DE MAIS DE 2 ÁGUAS PARA TELHA DE ENCAIXE DE CERÂMICA OU DE CONCRETO, INCLUSO TRANSPORTE VERTICAL. AF_07/2019</t>
  </si>
  <si>
    <t>TELHAMENTO COM TELHA DE AÇO/ALUMÍNIO E = 0,5 MM, COM ATÉ 2 ÁGUAS, INCLUSO IÇAMENTO. AF_07/2019</t>
  </si>
  <si>
    <t>GRADIL EM FERRO FIXADO EM VÃOS DE JANELAS, FORMADO POR BARRAS CHATAS DE 25X4,8 MM. AF_04/2019</t>
  </si>
  <si>
    <t>5.4</t>
  </si>
  <si>
    <t>5.5</t>
  </si>
  <si>
    <t>5.6</t>
  </si>
  <si>
    <t>CAIXA D´ÁGUA EM POLIETILENO, 1000 LITROS, COM ACESSÓRIOS</t>
  </si>
  <si>
    <t>ED-50225</t>
  </si>
  <si>
    <t>PONTO DE ESGOTO, INCLUINDO TUBO DE PVC RÍGIDO SOLDÁVEL DE 100 MM E CONEXÕES (VASO SANITÁRIO)</t>
  </si>
  <si>
    <t>ED-50223</t>
  </si>
  <si>
    <t>PONTO DE ESGOTO, INCLUINDO TUBO DE PVC RÍGIDO SOLDÁVEL DE 40 MM E CONEXÕES (LAVATÓRIOS, MICTÓRIOS, RALOS SIFONADOS, ETC.)</t>
  </si>
  <si>
    <t>CORTE E DOBRA DE AÇO CA-60, DIÂMETRO DE 4,2 MM, UTILIZADO EM LAJE. AF_12/2015</t>
  </si>
  <si>
    <t>ARMAÇÃO DE PILAR OU VIGA DE UMA ESTRUTURA CONVENCIONAL DE CONCRETO ARMADO EM UMA EDIFICAÇÃO TÉRREA OU SOBRADO UTILIZANDO AÇO CA-60 DE 5,0 MM- MONTAGEM. AF_12/2015</t>
  </si>
  <si>
    <t>ARMAÇÃO DE PILAR OU VIGA DE UMA ESTRUTURA CONVENCIONAL DE CONCRETO ARMADO EM UMA EDIFICAÇÃO TÉRREA OU SOBRADO UTILIZANDO AÇO CA-50 DE 6,3 MM- MONTAGEM. AF_12/2015</t>
  </si>
  <si>
    <t>ARMAÇÃO DE PILAR OU VIGA DE UMA ESTRUTURA CONVENCIONAL DE CONCRETO ARMADO EM UMA EDIFICAÇÃO TÉRREA OU SOBRADO UTILIZANDO AÇO CA-50 DE 8,0 MM- MONTAGEM. AF_12/2015</t>
  </si>
  <si>
    <t>ARMAÇÃO DE PILAR OU VIGA DE UMA ESTRUTURA CONVENCIONAL DE CONCRETO ARMADO EM UMA EDIFICAÇÃO TÉRREA OU SOBRADO UTILIZANDO AÇO CA-50 DE 10,0 MM - MONTAGEM. AF_12/2015</t>
  </si>
  <si>
    <t>ARMAÇÃO DE PILAR OU VIGA DE UMA ESTRUTURA CONVENCIONAL DE CONCRETO ARMADO EM UMA EDIFICAÇÃO TÉRREA OU SOBRADO UTILIZANDO AÇO CA-50 DE 12,5 MM - MONTAGEM. AF_12/2015</t>
  </si>
  <si>
    <t>ARMAÇÃO DE PILAR OU VIGA DE UMA ESTRUTURA CONVENCIONAL DE CONCRETO ARMADO EM UMA EDIFICAÇÃO TÉRREA OU SOBRADO UTILIZANDO AÇO CA-50 DE 16,0 MM - MONTAGEM. AF_12/2015</t>
  </si>
  <si>
    <t>TRAMA DE MADEIRA COMPOSTA POR RIPAS, CAIBROS E TERÇAS PARA TELHADOS DE ATÉ 2 ÁGUAS PARA TELHA DE ENCAIXE DE CERÂMICA OU DE CONCRETO, INCLUSO TRANSPORTE VERTICAL. AF_07/2019</t>
  </si>
  <si>
    <t>TRAMA DE MADEIRA COMPOSTA POR TERÇAS PARA TELHADOS DE ATÉ 2 ÁGUAS PARA TELHA ESTRUTURAL DE FIBROCIMENTO, INCLUSO TRANSPORTE VERTICAL. AF_07/2019</t>
  </si>
  <si>
    <t>TELHAMENTO COM TELHA CERÂMICA CAPA-CANAL, TIPO COLONIAL, COM ATÉ 2 ÁGUAS,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</si>
  <si>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</si>
  <si>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CERÂMICA EMBOÇADA COM ARGAMASSA TRAÇO 1:2:9 (CIMENTO, CAL E AREIA) PARA TELHADOS COM ATÉ 2 ÁGUAS, INCLUSO TRANSPORTE VERTICAL. AF_07/2019</t>
  </si>
  <si>
    <t>CUMEEIRA PARA TELHA DE FIBROCIMENTO ONDULADA E = 6 MM, INCLUSO ACESSÓRIOS DE FIXAÇÃO E IÇAMENTO. AF_07/2019</t>
  </si>
  <si>
    <t>MONTAGEM E DESMONTAGEM DE FÔRMA DE PILARES RETANGULARES E ESTRUTURAS SIMILARES COM ÁREA MÉDIA DAS SEÇÕES MAIOR QUE 0,25 M², PÉ-DIREITO SIMPLES, EM CHAPA DE MADEIRA COMPENSADA RESINADA, 4 UTILIZAÇÕES. AF_12/2015</t>
  </si>
  <si>
    <t>CALHA EM CHAPA DE AÇO GALVANIZADO NÚMERO 24, DESENVOLVIMENTO DE 33 CM, INCLUSO TRANSPORTE VERTICAL. AF_07/2019</t>
  </si>
  <si>
    <t>RUFO EM CHAPA DE AÇO GALVANIZADO NÚMERO 24, CORTE DE 25 CM, INCLUSO TRANSPORTE VERTICAL. AF_07/2019</t>
  </si>
  <si>
    <t>SERVIÇOS DE CALCETEIRO</t>
  </si>
  <si>
    <t>EXECUÇÃO DE PASSEIO EM PISO INTERTRAVADO, COM BLOCO RETANGULAR COR NATURAL DE 20 X 10 CM, ESPESSURA 6 CM. AF_12/2015</t>
  </si>
  <si>
    <t>EXECUÇÃO DE PAVIMENTO EM PISO INTERTRAVADO, COM BLOCO SEXTAVADO DE 25 X 25 CM, ESPESSURA 6 CM. AF_12/2015</t>
  </si>
  <si>
    <t>PAVIMENTO EM PARALELEPIPEDO SOBRE COLCHAO DE AREIA REJUNTADO COM ARGAMASSA DE CIMENTO E AREIA NO TRAÇO 1:3 (PEDRAS PEQUENAS 30 A 35 PECAS POR M2)</t>
  </si>
  <si>
    <t>SERVIÇOS DE GESSEIRO</t>
  </si>
  <si>
    <t>FORRO EM PLACAS DE GESSO, PARA AMBIENTES RESIDENCIAIS. AF_05/2017_P</t>
  </si>
  <si>
    <t>ED-48210</t>
  </si>
  <si>
    <t>PLANILHA GLOBAL DE SERVIÇOS DE ENGENHARIA PARA MANUTENÇÃO DE PREDIOS PÚBLICOS</t>
  </si>
  <si>
    <t>ED-50566</t>
  </si>
  <si>
    <t>CONTRAPISO DESEMPENADO COM ARGAMASSA, TRAÇO 1:3 (CIMENTO E AREIA), ESP. 20MM</t>
  </si>
  <si>
    <t>ED-50568</t>
  </si>
  <si>
    <t>CONTRAPISO DESEMPENADO COM ARGAMASSA, TRAÇO 1:3 (CIMENTO E AREIA), ESP. 30MM</t>
  </si>
  <si>
    <t>ED-50569</t>
  </si>
  <si>
    <t>CONTRAPISO DESEMPENADO COM ARGAMASSA, TRAÇO 1:3 (CIMENTO E AREIA), ESP. 50MM</t>
  </si>
  <si>
    <t>BARRA DE APOIO EM AÇO INOX POLIDO RETA, DN 1.1/4" (31,75MM), PARA ACESSIBILIDADE (PMR/PCR), COMPRIMENTO 90CM, INSTALADO EM PAREDE, INCLUSIVE FORNECIMENTO,
INSTALAÇÃO E ACESSÓRIOS PARA FIXAÇÃO.</t>
  </si>
  <si>
    <t>BARRA DE APOIO EM AÇO INOX POLIDO RETA, DN 1.1/4" (31,75MM), PARA ACESSIBILIDADE (PMR/PCR), COMPRIMENTO 80CM, INSTALADO EM PAREDE, INCLUSIVE FORNECIMENTO,
INSTALAÇÃO E ACESSÓRIOS PARA FIXAÇÃO</t>
  </si>
  <si>
    <t>FORNECIMENTO E INSTALAÇÃO DE BALANÇO (REMA-REMA) METÁLICO COM SEIS LUGARES PARA PARQUE INFANTIL, FIXADO COM CONCRETO NÃO ESTRUTURAL, PREPARADO EM OBRA COM BETONEIRA, COM FCK 15 MPA , INCLUSIVE ESCAVAÇÃO E TRANSPORTE COM RETIRADA DO MATERIAL ESCAVADO (EM CAÇAMBA)</t>
  </si>
  <si>
    <t>FORNECIMENTO E INSTALAÇÃO DE BARRA FIXA METÁLICA PARA PARQUE INFANTIL OU ACADEMIA AO AR LIVRE, FIXADO COM CONCRETO NÃO ESTRUTURAL, PREPARADO EM OBRA COM BETONEIRA, COM FCK 15 MPA , INCLUSIVE ESCAVAÇÃO E TRANSPORTE COM RETIRADA DO MATERIAL ESCAVADO (EM CAÇAMBA)</t>
  </si>
  <si>
    <t>FORNECIMENTO E INSTALAÇÃO DE ESPALDAR E BARRAS METÁLICAS PARA PARQUE INFANTIL OU ACADEMIA AO AR LIVRE, FIXADO COM CONCRETO NÃO ESTRUTURAL, PREPARADO EM
OBRA COM BETONEIRA, COM FCK 15 MPA , INCLUSIVE ESCAVAÇÃO E TRANSPORTE COM RETIRADA DO MATERIAL ESCAVADO (EM CAÇAMBA)</t>
  </si>
  <si>
    <t>FORNECIMENTO E INSTALAÇÃO DE ESCADA HORIZONTAL METÁLICA PARA PARQUE INFANTIL, FIXADO COM CONCRETO NÃO ESTRUTURAL, PREPARADO EM OBRA COM BETONEIRA, COM FCK 15MPA , INCLUSIVE ESCAVAÇÃO E TRANSPORTE COM RETIRADA DO MATERIAL ESCAVADO (EM CAÇAMBA)</t>
  </si>
  <si>
    <t>FORNECIMENTO E INSTALAÇÃO DE ESCORREGADOR MÉDIO METÁLICO PARA PARQUE INFANTIL, FIXADO COM CONCRETO NÃO ESTRUTURAL, PREPARADO EM OBRA COM BETONEIRA, COM FCK 15MPA , INCLUSIVE ESCAVAÇÃO E TRANSPORTE COM RETIRADA DO
MATERIAL ESCAVADO (EM CAÇAMBA)</t>
  </si>
  <si>
    <t>FORNECIMENTO E INSTALAÇÃO DE GANGORRA METÁLICA COM DOIS LUGARES PARA PARQUE INFANTIL, FIXADO COM CONCRETO NÃO ESTRUTURAL, PREPARADO EM OBRA COM BETONEIRA, COM FCK 15 MPA , INCLUSIVE ESCAVAÇÃO E TRANSPORTE COM RETIRADA DO MATERIAL ESCAVADO (EM CAÇAMBA)</t>
  </si>
  <si>
    <t>FORNECIMENTO E INSTALAÇÃO DE ZANGA BURRINHO METÁLICO COM DUAS PRANCHAS PARA PARQUE INFANTIL, FIXADO COM CONCRETO NÃO ESTRUTURAL, PREPARADO EM OBRA COM BETONEIRA, COM FCK 15 MPA , INCLUSIVE ESCAVAÇÃO E TRANSPORTE COM RETIRADA DO MATERIAL ESCAVADO (EM CAÇAMBA)</t>
  </si>
  <si>
    <t>INTERRUPTOR SIMPLES (1 MÓDULO), 10A/250V, INCLUINDO SUPORTE E PLACA - FORNECIMENTO E INSTALAÇÃO. AF_12/2015</t>
  </si>
  <si>
    <t>DISJUNTOR BIPOLAR TIPO DIN, CORRENTE NOMINAL DE 20A - FORNECIMENTO E INSTALAÇÃO. AF_04/2016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</si>
  <si>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</si>
  <si>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</si>
  <si>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</si>
  <si>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</si>
  <si>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</si>
  <si>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</si>
  <si>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</si>
  <si>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</si>
  <si>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</si>
  <si>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</si>
  <si>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</si>
  <si>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</si>
  <si>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</si>
  <si>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</si>
  <si>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</si>
  <si>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</si>
  <si>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</si>
  <si>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</si>
  <si>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</si>
  <si>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</si>
  <si>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</si>
  <si>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</si>
  <si>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</si>
  <si>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</si>
  <si>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</si>
  <si>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</si>
  <si>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</si>
  <si>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</si>
  <si>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</si>
  <si>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</si>
  <si>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</si>
  <si>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</si>
  <si>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</si>
  <si>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</si>
  <si>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</si>
  <si>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</si>
  <si>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</si>
  <si>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</si>
  <si>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</si>
  <si>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</si>
  <si>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</si>
  <si>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</si>
  <si>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</si>
  <si>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</si>
  <si>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</si>
  <si>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</si>
  <si>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</si>
  <si>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</si>
  <si>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</si>
  <si>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</si>
  <si>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</si>
  <si>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</si>
  <si>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</si>
  <si>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</si>
  <si>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</si>
  <si>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</si>
  <si>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</si>
  <si>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</si>
  <si>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</si>
  <si>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</si>
  <si>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</si>
  <si>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</si>
  <si>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</si>
  <si>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</si>
  <si>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</si>
  <si>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ED-50451</t>
  </si>
  <si>
    <t>PINTURA ACRÍLICA EM PAREDE, DUAS (2) DEMÃOS, EXCLUSIVE SELADOR ACRÍLICO E MASSA ACRÍLICA/CORRIDA (PVA)</t>
  </si>
  <si>
    <t>ED-50452</t>
  </si>
  <si>
    <t>PINTURA ACRÍLICA EM TETO, DUAS(2)DEMÃOS, EXCLUSIVESELADOR ACRÍLICO E MASSA ACRÍLICA/CORRIDA (PVA</t>
  </si>
  <si>
    <t>ED-50498</t>
  </si>
  <si>
    <t>PINTURA LÁTEX(PVA) EM PAREDE, DUAS(2)DEMÃOS, EXCLUSIVE SELADOR ACRÍLICO E MASSA ACRÍLICA/CORRIDA (PVA</t>
  </si>
  <si>
    <t>ED-50520</t>
  </si>
  <si>
    <t>PINTURA COM TEXTURA ACRÍLICA COM ROLO, EXCLUSIVE SELADOR ACRÍLICO/FUNDO PREPARADOR</t>
  </si>
  <si>
    <t>ED-50474</t>
  </si>
  <si>
    <t>EMASSAMENTO EM PAREDE COM MASSA ACRÍLICA, DUAS (2) DEMÃOS, INCLUSIVE LIXAMENTO PARA PINTURA</t>
  </si>
  <si>
    <t>ED-50478</t>
  </si>
  <si>
    <t>EMASSAMENTO EM PAREDE COM MASSA CORRIDA (PVA), DUAS (2) DEMÃOS, INCLUSIVE LIXAMENTO PARA PINTURA</t>
  </si>
  <si>
    <t>ED-50505</t>
  </si>
  <si>
    <t>LIXAMENTO MANUAL EM PAREDE PARA REMOÇÃO DE TINTA</t>
  </si>
  <si>
    <t>TEXTURA ACRÍLICA, APLICAÇÃO MANUAL EM PAREDE, UMA DEMÃO. AF_09/2016</t>
  </si>
  <si>
    <t>2.10</t>
  </si>
  <si>
    <t>2.11</t>
  </si>
  <si>
    <t>2.12</t>
  </si>
  <si>
    <t>2.13</t>
  </si>
  <si>
    <t>2.14</t>
  </si>
  <si>
    <t>2.15</t>
  </si>
  <si>
    <t>ED-49664</t>
  </si>
  <si>
    <t>FORNECIMENTO, FABRICAÇÃO, TRANSPORTE E MONTAGEM DE ESTRUTURA METÁLICA EM PERFIS LAMINADOS , INCLUSIVE PINTURA PRIMER</t>
  </si>
  <si>
    <t>ED-49665</t>
  </si>
  <si>
    <t>FORNECIMENTO, FABRICAÇÃO, TRANSPORTE E MONTAGEM DE ESTRUTURA METÁLICA EM PERFIS SOLDADOS , INCLUSIVE PINTURA PRIMER</t>
  </si>
  <si>
    <t>ED-49666</t>
  </si>
  <si>
    <t>FORNECIMENTO, FABRICAÇÃO, TRANSPORTE E MONTAGEM DE ESTRUTURA METÁLICA EM PERFIS TUBULARES , INCLUSIVE PINTURA PRIMER</t>
  </si>
  <si>
    <t>ED-49671</t>
  </si>
  <si>
    <t>ESTRUTURA DE AÇO PARA COBERTURA EM ARCO , ESPAÇAMENTO ENTRE ARCOS 5 M, VÃO 20 M</t>
  </si>
  <si>
    <t>ED-49682</t>
  </si>
  <si>
    <t xml:space="preserve">ESTRUTURA DE ALUMÍNIO EM DUAS ÁGUAS , ESPAÇAMENTO ENTRE TESOURAS DE 3 A 6 M, VÃO DE 25 M </t>
  </si>
  <si>
    <t>SERVIÇOS DE CONSTRUÇÃO CIVIL</t>
  </si>
  <si>
    <t>SERVIÇOS DE PINTURA</t>
  </si>
  <si>
    <t>FORRO EM DRYWALL, PARA AMBIENTES RESIDENCIAIS, INCLUSIVE ESTRUTURA DE FIXAÇÃO. AF_05/2017_P</t>
  </si>
  <si>
    <t>FORRO EM DRYWALL, PARA AMBIENTES COMERCIAIS, INCLUSIVE ESTRUTURA DE FIXAÇÃO. AF_05/2017_P</t>
  </si>
  <si>
    <t>PAREDE COM PLACAS DE GESSO ACARTONADO (DRYWALL), PARA USO INTERNO, COM DUAS FACES SIMPLES E ESTRUTURA METÁLICA COM GUIAS SIMPLES, SEM VÃOS. AF_06/2017_P</t>
  </si>
  <si>
    <t>PAREDE COM PLACAS DE GESSO ACARTONADO (DRYWALL), PARA USO INTERNO, COM DUAS FACES SIMPLES E ESTRUTURA METÁLICA COM GUIAS SIMPLES, COM VÃOS AF_06/2017_P</t>
  </si>
  <si>
    <t>PAREDE DE GESSO ACARTONADO (DRY-WALL), DIVISÃO ENTRE ÁREAS SECA E ÚMIDA DE UMA MESMA UNIDADE (ST/RU), ESP. 115 MM, INCLUSIVE MONTANTES, GUIAS E ACESSÓRIOS, EXCLUSIVE ISOLANTE TÉRMICO/ACÚSTICO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</si>
  <si>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</si>
  <si>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ED-50544</t>
  </si>
  <si>
    <t>REVESTIMENTO COM CERÂMICA APLICADO EM PISO, ACABAMENTO ESMALTADO, AMBIENTE EXTERNO (ANTIDERRAPANTE), PADRÃO EXTRA, DIMENSÃO DA PEÇA ATÉ 2025 CM2, PEI IV, ASSENTAMENTO COM ARGAMASSA INDUSTRIALIZADA, INCLUSIVE REJUNTAMENTO</t>
  </si>
  <si>
    <t>REVESTIMENTO CERÂMICO PARA PISO COM PLACAS TIPO PORCELANATO DE DIMENSÕES 60X60 CM APLICADA EM AMBIENTES DE ÁREA ENTRE 5 M² E 10 M². AF_06/2014</t>
  </si>
  <si>
    <t>AC</t>
  </si>
  <si>
    <t>Administração Central</t>
  </si>
  <si>
    <t>Seguro e Garantia</t>
  </si>
  <si>
    <t>R</t>
  </si>
  <si>
    <t>Risco</t>
  </si>
  <si>
    <t>DF</t>
  </si>
  <si>
    <t>Despesas Financeiras</t>
  </si>
  <si>
    <t>L</t>
  </si>
  <si>
    <t>Lucro</t>
  </si>
  <si>
    <t>ISS</t>
  </si>
  <si>
    <t>ISS 5%</t>
  </si>
  <si>
    <t>PREFEITURA MUNICIPAL DE SÃO JOÃO DAS MISSÕES - MG</t>
  </si>
  <si>
    <t>PRAÇA VICENTE DE PAULA - CENTRO - SÃO JOÃO DAS MISSÕES - MG</t>
  </si>
  <si>
    <t>PREFEITURA: PREFEITURA MUNICIPAL DE SÃO JOÃO DAS MISSÕES</t>
  </si>
  <si>
    <t>LOCAL: SÃO JOÃO DAS MISSÕES E TERRA INDIGENA XACRIABA</t>
  </si>
  <si>
    <t>KIT DE PORTA DE MADEIRA PARA PINTURA, SEMI-OCA (LEVE OU MÉDIA), PADRÃO MÉDIO, 60X210CM, ESPESSURA DE 3,5CM, ITENS INCLUSOS: DOBRADIÇAS, MONTAGEM E INSTALAÇÃO DO BATENTE, FECHADURA COM EXECUÇÃO DO FURO - INSTALAÇÃO. AF_12/2019</t>
  </si>
  <si>
    <t>TOMADA ALTA DE EMBUTIR (1 MÓDULO), 2P+T 10 A, SEM SUPORTE E SEM PLACA -  INSTALAÇÃO. AF_12/2015</t>
  </si>
  <si>
    <t>TOMADA MÉDIA DE EMBUTIR (1 MÓDULO), 2P+T 10 A, SEM SUPORTE E SEM PLACA -  INSTALAÇÃO. AF_12/2015</t>
  </si>
  <si>
    <t>TOMADA MÉDIA DE EMBUTIR (1 MÓDULO), 2P+T 20 A, SEM SUPORTE E SEM PLACA -  INSTALAÇÃO. AF_12/2015</t>
  </si>
  <si>
    <t>CABO DE COBRE FLEXÍVEL ISOLADO, 2,5 MM², ANTI-CHAMA 450/750 V, PARA CIRCUITOS TERMINAIS - INSTALAÇÃO. AF_12/2015</t>
  </si>
  <si>
    <t>CABO DE COBRE FLEXÍVEL ISOLADO, 4 MM², ANTI-CHAMA 450/750 V, PARA CIRCUITOS TERMINAIS -  INSTALAÇÃO. AF_12/2015</t>
  </si>
  <si>
    <t>CABO DE COBRE FLEXÍVEL ISOLADO, 6 MM², ANTI-CHAMA 450/750 V, PARA CIRCUITOS TERMINAIS - INSTALAÇÃO. AF_12/2015</t>
  </si>
  <si>
    <t>CABO DE COBRE FLEXÍVEL ISOLADO, 10 MM², ANTI-CHAMA 450/750 V, PARA CIRCUITOS TERMINAIS - INSTALAÇÃO. AF_12/2015</t>
  </si>
  <si>
    <t>CABO DE COBRE FLEXÍVEL ISOLADO, 16 MM², ANTI-CHAMA 450/750 V, PARA CIRCUITOS TERMINAIS - INSTALAÇÃO. AF_12/2015</t>
  </si>
  <si>
    <t>DISJUNTOR MONOPOLAR TIPO DIN, CORRENTE NOMINAL DE 10A - INSTALAÇÃO. AF_04/2016</t>
  </si>
  <si>
    <t>DISJUNTOR MONOPOLAR TIPO DIN, CORRENTE NOMINAL DE 16A -INSTALAÇÃO. AF_04/2016</t>
  </si>
  <si>
    <t>DISJUNTOR MONOPOLAR TIPO DIN, CORRENTE NOMINAL DE 25A - INSTALAÇÃO. AF_04/2016</t>
  </si>
  <si>
    <t>DISJUNTOR MONOPOLAR TIPO DIN, CORRENTE NOMINAL DE 40A - INSTALAÇÃO. AF_04/2016</t>
  </si>
  <si>
    <t>DISJUNTOR BIPOLAR TIPO DIN, CORRENTE NOMINAL DE 10A - INSTALAÇÃO. AF_04/2016</t>
  </si>
  <si>
    <t>DISJUNTOR BIPOLAR TIPO DIN, CORRENTE NOMINAL DE 32A -  INSTALAÇÃO. AF_04/2016</t>
  </si>
  <si>
    <t>DISJUNTOR BIPOLAR TIPO DIN, CORRENTE NOMINAL DE 50A - INSTALAÇÃO. AF_04/2016</t>
  </si>
  <si>
    <t>VASO SANITÁRIO SIFONADO COM CAIXA ACOPLADA LOUÇA BRANCA - INSTALAÇÃO. AF_12/2013</t>
  </si>
  <si>
    <t>ENGATE FLEXÍVEL EM PLÁSTICO BRANCO, 1/2" X 30CM - INSTALAÇÃO. AF_12/2013</t>
  </si>
  <si>
    <t>BANCADA DE GRANITO CINZA POLIDO PARA LAVATÓRIO 0,50 X 0,60 M -INSTALAÇÃO. AF_12/2013</t>
  </si>
  <si>
    <t>LAVATÓRIO LOUÇA BRANCA COM COLUNA, 45 X 55CM OU EQUIVALENTE, PADRÃO MÉDIO - INSTALAÇÃO. AF_12/2013</t>
  </si>
  <si>
    <t>SIFÃO DO TIPO GARRAFA/COPO EM PVC 1.1/4 X 1.1/2" - INSTALAÇÃO. AF_12/2013</t>
  </si>
  <si>
    <t>SIFÃO DO TIPO FLEXÍVEL EM PVC 1 X 1.1/2 - INSTALAÇÃO. AF_12/2013</t>
  </si>
  <si>
    <t>REGISTRO DE PRESSÃO BRUTO, LATÃO, ROSCÁVEL, 1/2", INSTALADO EM RAMAL DE ÁGUA. AF_12/2014</t>
  </si>
  <si>
    <t>REGISTRO DE PRESSÃO BRUTO, LATÃO, ROSCÁVEL, 3/4, INSTALADO EM RAMAL DE ÁGUA. AF_12/2014</t>
  </si>
  <si>
    <t>REGISTRO DE GAVETA BRUTO, LATÃO, ROSCÁVEL, 1/2", INSTALADO EM RAMAL DE ÁGUA. AF_12/2014</t>
  </si>
  <si>
    <t>TORNEIRA CROMADA DE MESA, 1/2" OU 3/4", PARA LAVATÓRIO, PADRÃO MÉDIO - INSTALAÇÃO. AF_12/2013</t>
  </si>
  <si>
    <t>TORNEIRA PLÁSTICA 3/4" PARA TANQUE - INSTALAÇÃO. AF_12/2013</t>
  </si>
  <si>
    <t>MICTORIO SIFONADO DE LOUCA BRANCA COM PERTENCES, COM REGISTRO DE PRESSAO 1/2" COM CANOPLA CROMADA ACABAMENTO SIMPLES E CONJUNTO PARA FIXACAO - INSTALACAO</t>
  </si>
  <si>
    <t>KIT DE PORTA DE MADEIRA PARA PINTURA, SEMI-OCA (LEVE OU MÉDIA), PADRÃO MÉDIO, 70X210CM, ESPESSURA DE 3,5CM, ITENS INCLUSOS: DOBRADIÇAS, MONTAGEM E INSTALAÇÃO DO BATENTE, FECHADURA COM EXECUÇÃO DO FURO -  INSTALAÇÃO. AF_12/2019</t>
  </si>
  <si>
    <t>KIT DE PORTA DE MADEIRA PARA PINTURA, SEMI-OCA (LEVE OU MÉDIA), PADRÃO MÉDIO, 80X210CM, ESPESSURA DE 3,5CM, ITENS INCLUSOS: DOBRADIÇAS, MONTAGEM E INSTALAÇÃO DO BATENTE, FECHADURA COM EXECUÇÃO DO FURO - INSTALAÇÃO. AF_12/2019</t>
  </si>
  <si>
    <t>KIT DE PORTA DE MADEIRA PARA PINTURA, SEMI-OCA (LEVE OU MÉDIA), PADRÃO MÉDIO, 90X210CM, ESPESSURA DE 3,5CM, ITENS INCLUSOS: DOBRADIÇAS, MONTAGEM E INSTALAÇÃO DO BATENTE, FECHADURA COM EXECUÇÃO DO FURO -  INSTALAÇÃO. AF_12/2019</t>
  </si>
  <si>
    <t>PREFEITURA  MUNICIPAL DE SÃO JOÃO DAS MISSÕES</t>
  </si>
  <si>
    <t>CONTRATO</t>
  </si>
  <si>
    <t>EMPREEDIMENTO</t>
  </si>
  <si>
    <t>PROGRAMA</t>
  </si>
  <si>
    <t>Cálculo do BDI</t>
  </si>
  <si>
    <t>Fórmula e parâmetro estabelecido pelo Acórdão 2622/2013- TCU-Plenário</t>
  </si>
  <si>
    <t>TIPOS DE OBRAS CONTEMPLADAS</t>
  </si>
  <si>
    <t>Construção de Rodovias e Ferrovias: OBS: Tipo de obra que mais se assemelha com objeto deste orçamento</t>
  </si>
  <si>
    <t>DEMOSTRATIVO BDI</t>
  </si>
  <si>
    <t>Item</t>
  </si>
  <si>
    <t>1° quartil</t>
  </si>
  <si>
    <t>Médio</t>
  </si>
  <si>
    <t>3º quartil</t>
  </si>
  <si>
    <t>Adotado</t>
  </si>
  <si>
    <t>identificação</t>
  </si>
  <si>
    <t>S e G</t>
  </si>
  <si>
    <t>I *</t>
  </si>
  <si>
    <t>conforme legislação</t>
  </si>
  <si>
    <t>Tributos</t>
  </si>
  <si>
    <t>TOTAL</t>
  </si>
  <si>
    <t>BDI A SER ADOTADO (com desoneração)</t>
  </si>
  <si>
    <t>Verificação:</t>
  </si>
  <si>
    <t>* Em geral, os tributos ( I ) aplicáveis são PIS (0,65%), COFINS (3%) e ISS (variável, conforme</t>
  </si>
  <si>
    <t>Município, de 2 a 5% e, em alguns casos, isento).</t>
  </si>
  <si>
    <t>TRIBUTOS</t>
  </si>
  <si>
    <t>PIS**</t>
  </si>
  <si>
    <t>COFINS**</t>
  </si>
  <si>
    <t>Cont.Previd</t>
  </si>
  <si>
    <t>( Contribuição Previdenciária sobre a receita bruta, no caso de desoneração na folha )</t>
  </si>
  <si>
    <t>Total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</si>
  <si>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</si>
  <si>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</si>
  <si>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</si>
  <si>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</si>
  <si>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BDI calculado pela expressão:</t>
  </si>
  <si>
    <t>BDI = {(( 1 + AC/100 + S/100 + R/100 + G/100) x ( 1+ DF/100) x ( 1 + L/100) / ( 1 - l/100)) - 1 ) x 100</t>
  </si>
  <si>
    <t>____________________________________________________</t>
  </si>
  <si>
    <t>Engenheiro Responsável</t>
  </si>
  <si>
    <t>Jair Cavalcante Barbosa</t>
  </si>
  <si>
    <t>Gerreard Tayon Ferreira Lopo</t>
  </si>
  <si>
    <t>Prefeito Municipal</t>
  </si>
  <si>
    <t>CREA: 289963</t>
  </si>
  <si>
    <t>Declaramos que será adotado o regime com desoneração de tributação da folha de pagamento, para a elaboração</t>
  </si>
  <si>
    <t xml:space="preserve">do orçamento relativo as obras presentes no contrato de repasse, por se tratar da opção mais adequada para a </t>
  </si>
  <si>
    <t>administração pública. Os encargos sociais atendem os percentuais estabelecidos no SINAPI para o estado de</t>
  </si>
  <si>
    <t>Minas Gerais para mão de obra horista e mensalista.</t>
  </si>
  <si>
    <t>Obra de Execução De Manutenção em predios Publicos</t>
  </si>
  <si>
    <t>12 de Junho de 2024 - São Joao Das Missões - MG</t>
  </si>
  <si>
    <t>DATA: 12/06/2024</t>
  </si>
  <si>
    <t>REGIÃO/MÊS DE REFERÊNCIA: SINAPI MAIO DE 2024 E SETOP-MG JANEIRO DE 2024</t>
  </si>
  <si>
    <t>CONCRETO FCK = 20MPA, TRAÇO 1:2,7:3 (EM MASSA SECA DE CIMENTO/ AREIA MÉDIA/ BRITA 1) - PREPARO MECÂNICO COM BETONEIRA 400 L. AF_05/2021</t>
  </si>
  <si>
    <t>CONCRETO FCK = 25MPA, TRAÇO 1:2,3:2,7 (EM MASSA SECA DE CIMENTO/ AREIA MÉDIA/ BRITA 1) - PREPARO MECÂNICO COM BETONEIRA 400 L. AF_05/2021</t>
  </si>
  <si>
    <t>ALVENARIA DE VEDAÇÃO DE BLOCOS VAZADOS DE CONCRETO DE 9X19X39 CM (ESPESSURA 9 CM) E ARGAMASSA DE ASSENTAMENTO COM PREPARO EM BETONEIRA. AF_12/2021</t>
  </si>
  <si>
    <t>LIMPEZA MANUAL DE VEGETAÇÃO EM TERRENO COM ENXADA. AF_03/2024</t>
  </si>
  <si>
    <t>DIVISORIA SANITÁRIA, TIPO CABINE, EM GRANITO CINZA POLIDO, ESP = 3CM, ASSENTADO COM ARGAMASSA COLANTE AC III-E, EXCLUSIVE FERRAGENS. AF_01/2021</t>
  </si>
  <si>
    <t>ED-49629</t>
  </si>
  <si>
    <t>ED-48198</t>
  </si>
  <si>
    <t>GUARDA-CORPO EM AÇO INOX D = 1 1/2", COM
SUBDIVISÕES EM TUBO DE AÇO INOX D = 1/2", H = 1,05 M - COM
CORRIMÃO SIMPLES DE TUBO DE AÇO INOX D = 1 1/2"</t>
  </si>
  <si>
    <t>ED-50944</t>
  </si>
  <si>
    <t>DEMOLIÇÃO MANUAL DE ALVENARIA DE TIJOLO
CERÂMICO OU BLOCO DE CONCRETO, INCLUSIVE AFASTAMENTO E
EMPILHAMENTO, EXCLUSIVE TRANSPORTE E RETIRADA DO
MATERIAL DEMOLIDO</t>
  </si>
  <si>
    <t>ED-48435</t>
  </si>
  <si>
    <t>RODAPÉ COM REVESTIMENTO EM GRANITO,
CINZA ANDORINHA, ESP. 2CM, ALTURA 7CM, ASSENTAMENTO COM
ARGAMASSA INDUSTRIALIZADA, INCLUSIVE REJUNTAMENTO</t>
  </si>
  <si>
    <t xml:space="preserve"> ED-50772</t>
  </si>
  <si>
    <t>LUMINÁRIA TIPO PLAFON CIRCULAR, DE SOBREPOR, COM LED DE 12/13 W - FORNECIMENTO E INSTALAÇÃO. AF_03/2022</t>
  </si>
  <si>
    <t>ED-50227</t>
  </si>
  <si>
    <t>PONTO DE EMBUTIR PARA UM (1) INTERRUPTOR SIMPLES (10A_x0002_250V), COM PLACA 4"X2" DE UM (1) POSTO, COM ELETRODUTO
FLEXÍVEL CORRUGADO, ANTI-CHAMA, DN 25MM (3/4"), EMBUTIDO
NA ALVENARIA E CABO DE COBRE FLEXÍVEL, CLASSE 5,
ISOLAMENTO TIPO LSHF/ATOX, NÃO HALOGENADO, SEÇÃO 1,
5MM2 (70°C-450/750V), COM DISTÂNCIA DE ATÉ DEZ (10) METROS
DO PONTO DE DERIVAÇÃO, INCLUSIVE CAIXA DE LIGAÇÃO,
SUPORTE E FIXAÇÃO DO ELETRODUTO COM ENCHIMENTO DO
RASGO NA ALVENARIA/CONCRETO COM ARGAMASSA</t>
  </si>
  <si>
    <t>PONTO DE EMBUTIR PARA UMA (1) TOMADA PADRÃO, TRÊS (3)
POLOS (2P+T/10A-250V), COM PLACA 4"X2" DE UM (1) POSTO, COM
ELETRODUTO FLEXÍVEL CORRUGADO, ANTI-CHAMA, DN 25MM (3/
4"), EMBUTIDO NA ALVENARIA E CABO DE COBRE FLEXÍVEL,
CLASSE 5, ISOLAMENTO TIPO LSHF/ATOX, NÃO HALOGENADO,
SEÇÃO 2,5MM2 (70°C-450/750V), COM DISTÂNCIA DE ATÉ DEZ (10)
METROS DO PONTO DE DERIVAÇÃO, INCLUSIVE CAIXA DE
LIGAÇÃO, SUPORTE E FIXAÇÃO DO ELETRODUTO COM
ENCHIMENTO DO RASGO NA ALVENARIA/CONCRETO COM
ARGAMASSA</t>
  </si>
  <si>
    <t>ED-50232</t>
  </si>
  <si>
    <t>ED-49505</t>
  </si>
  <si>
    <t>QUADRO DE DISTRIBUIÇÃO DE LUZ EM PVC DE EMBUTIR, ATÉ 8
DIVISÕES MODULARES, DIMENSÕES EXTERNAS 160 X 240 X 89
MM</t>
  </si>
  <si>
    <t>PONTO DE EMBUTIR PARA ÁGUA FRIA EM TUBO PVC RÍGIDO
ROSCÁVEL, DN 1/2" (20MM), EMBUTIDO NA ALVENARIA COM
DISTÂNCIA DE ATÉ CINCO (5) METROS DA TOMADA DE ÁGUA,
INCLUSIVE CONEXÕES E FIXAÇÃO DO TUBO COM ENCHIMENTO
DO RASGO NA ALVENARIA/CONCRETO COM ARGAMASSA</t>
  </si>
  <si>
    <t>ED-50222</t>
  </si>
  <si>
    <t>FORNECIMENTO DE ESTRUTURA METÁLICA E ENGRADAMENTO
METÁLICO PARA TELHADO DE QUADRA POLIESPORTIVA EM AÇO,
COBERTURA PADRÃO DO GINÁSIO POLIESPORTIVO, EXCLUSIVE
TELHA, INCLUSIVE PILAR METÁLICO, FABRICAÇÃO, TRANSPORTE,
MONTAGEM, APLICAÇÃO DE FUNDO PREPARADOR
ANTICORROSIVO, UMA (1) DEMÃO E PINTURA ESMALTE, DUAS (2)
DEMÃOS</t>
  </si>
  <si>
    <t>ED-20577</t>
  </si>
  <si>
    <t xml:space="preserve"> ALAMBRADO PARA QUADRA ESPORTIVA, EM TELA DE ARAME
GALVANIZADO COM TRAMA LOSANGULAR DE 2" (50,8MM) E FIO
BWG12 (2,77MM), ALTURA 1M, EXCLUSIVE PINTURA, INCLUSIVE
FIXAÇÃO E FORNECIMENTO EM QUADROS DE TUBOS DE AÇO
CARBONO GALVANIZADO DIÂMETRO DE 50MM (2")</t>
  </si>
  <si>
    <t>ED-50921</t>
  </si>
  <si>
    <t xml:space="preserve"> ALAMBRADO PARA QUADRA ESPORTIVA, EM TELA DE ARAME
GALVANIZADO COM TRAMA LOSANGULAR DE 2" (50,8MM) E FIO
BWG12 (2,77MM), ALTURA 4M, EXCLUSIVE PINTURA, INCLUSIVE
FIXAÇÃO E FORNECIMENTO EM QUADROS DE TUBOS DE AÇO
CARBONO GALVANIZADO DIÂMETRO DE 50MM (2") - CONFORME
DETALHE 15 (PADRÃO ESCOLAR)</t>
  </si>
  <si>
    <t>ED-50920</t>
  </si>
  <si>
    <t>ALAMBRADO PARA QUADRA ESPORTIVA, EM TELA DE ARAME
GALVANIZADO COM TRAMA LOSANGULAR DE 2" (50,8MM) E FIO
BWG12 (2,77MM), ALTURA 6M, EXCLUSIVE PINTURA, INCLUSIVE
FIXAÇÃO E FORNECIMENTO EM QUADROS DE TUBOS DE AÇO
CARBONO GALVANIZADO DIÂMETRO DE 50MM (2")</t>
  </si>
  <si>
    <t>ED-50922</t>
  </si>
  <si>
    <t>FORRO EM RÉGUAS DE PVC, FRISADO, PARA AMBIENTES RESIDENCIAIS, INCLUSIVE ESTRUTURA UNIDIRECIONAL DE FIXAÇÃO. AF_08/2023_PS</t>
  </si>
  <si>
    <t>5.7</t>
  </si>
  <si>
    <t>1.7</t>
  </si>
  <si>
    <t>1.11</t>
  </si>
  <si>
    <t>1.28</t>
  </si>
  <si>
    <t>1.94</t>
  </si>
  <si>
    <t>1.95</t>
  </si>
  <si>
    <t xml:space="preserve">                                      GERRARD TAYON FERREIRA LOPO</t>
  </si>
  <si>
    <t xml:space="preserve">                             CREA: MG - 289963</t>
  </si>
  <si>
    <t xml:space="preserve">                                  RESPONSÁVEL TÉCNICO</t>
  </si>
  <si>
    <t>5.8</t>
  </si>
  <si>
    <t>COTAÇÃO</t>
  </si>
  <si>
    <t>SERVIÇO DE LIMPEZA DE FORRO E
CONTROLE MICROBIOLOGICO: Certificar que
não há fio desencapado no local, abrir parte
do telhado para desalojar possíveis animais
existentes no interior do forro, aspirar, varrer e
soprar a parte interna do forro e retirar os
detritos sólidos recolhidos no interior do forro.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</si>
</sst>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6" xfId="0" applyFont="1" applyBorder="1" applyAlignment="1">
      <alignment horizontal="center" vertical="center"/>
    </xf>
    <xf numFmtId="10" fontId="2" fillId="0" borderId="28" xfId="2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2" fillId="0" borderId="6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 wrapText="1"/>
    </xf>
    <xf numFmtId="43" fontId="2" fillId="0" borderId="30" xfId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6" xfId="1" applyNumberFormat="1" applyFont="1" applyFill="1" applyBorder="1" applyAlignment="1">
      <alignment horizontal="center" vertical="center"/>
    </xf>
    <xf numFmtId="2" fontId="2" fillId="0" borderId="14" xfId="1" applyNumberFormat="1" applyFont="1" applyFill="1" applyBorder="1" applyAlignment="1">
      <alignment horizontal="center" vertical="center"/>
    </xf>
    <xf numFmtId="2" fontId="2" fillId="0" borderId="27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 wrapText="1"/>
    </xf>
    <xf numFmtId="2" fontId="2" fillId="0" borderId="30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2" fontId="3" fillId="3" borderId="16" xfId="1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43" fontId="0" fillId="0" borderId="16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16" xfId="0" applyBorder="1"/>
    <xf numFmtId="43" fontId="0" fillId="0" borderId="16" xfId="1" applyFont="1" applyBorder="1" applyAlignment="1">
      <alignment horizontal="center"/>
    </xf>
    <xf numFmtId="0" fontId="0" fillId="0" borderId="16" xfId="0" applyBorder="1" applyAlignment="1">
      <alignment vertical="top" wrapText="1"/>
    </xf>
    <xf numFmtId="43" fontId="0" fillId="0" borderId="38" xfId="1" applyFont="1" applyBorder="1" applyAlignment="1">
      <alignment horizontal="center" vertical="center"/>
    </xf>
    <xf numFmtId="10" fontId="8" fillId="0" borderId="16" xfId="3" applyNumberFormat="1" applyFont="1" applyBorder="1"/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3" fontId="12" fillId="0" borderId="16" xfId="1" applyFont="1" applyBorder="1" applyAlignment="1">
      <alignment horizontal="center" vertical="center"/>
    </xf>
    <xf numFmtId="43" fontId="12" fillId="0" borderId="37" xfId="1" applyFont="1" applyBorder="1" applyAlignment="1">
      <alignment horizontal="center" vertical="center"/>
    </xf>
    <xf numFmtId="43" fontId="12" fillId="0" borderId="38" xfId="1" applyFont="1" applyBorder="1" applyAlignment="1">
      <alignment horizontal="center" vertical="center"/>
    </xf>
    <xf numFmtId="43" fontId="12" fillId="0" borderId="39" xfId="1" applyFont="1" applyBorder="1" applyAlignment="1">
      <alignment horizontal="center" vertical="center"/>
    </xf>
    <xf numFmtId="164" fontId="13" fillId="3" borderId="38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3"/>
    <xf numFmtId="0" fontId="3" fillId="0" borderId="1" xfId="3" applyBorder="1"/>
    <xf numFmtId="0" fontId="3" fillId="0" borderId="2" xfId="3" applyBorder="1"/>
    <xf numFmtId="0" fontId="3" fillId="0" borderId="3" xfId="3" applyBorder="1"/>
    <xf numFmtId="0" fontId="3" fillId="0" borderId="40" xfId="3" applyBorder="1"/>
    <xf numFmtId="0" fontId="3" fillId="0" borderId="43" xfId="3" applyBorder="1"/>
    <xf numFmtId="0" fontId="8" fillId="0" borderId="40" xfId="3" applyFont="1" applyBorder="1"/>
    <xf numFmtId="0" fontId="8" fillId="0" borderId="0" xfId="3" applyFont="1"/>
    <xf numFmtId="0" fontId="8" fillId="0" borderId="43" xfId="3" applyFont="1" applyBorder="1"/>
    <xf numFmtId="0" fontId="9" fillId="0" borderId="46" xfId="3" applyFont="1" applyBorder="1"/>
    <xf numFmtId="0" fontId="9" fillId="0" borderId="16" xfId="3" applyFont="1" applyBorder="1"/>
    <xf numFmtId="0" fontId="9" fillId="0" borderId="16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/>
    </xf>
    <xf numFmtId="0" fontId="8" fillId="0" borderId="16" xfId="3" applyFont="1" applyBorder="1"/>
    <xf numFmtId="0" fontId="8" fillId="0" borderId="47" xfId="3" applyFont="1" applyBorder="1"/>
    <xf numFmtId="0" fontId="8" fillId="0" borderId="46" xfId="3" applyFont="1" applyBorder="1"/>
    <xf numFmtId="10" fontId="9" fillId="6" borderId="16" xfId="3" applyNumberFormat="1" applyFont="1" applyFill="1" applyBorder="1"/>
    <xf numFmtId="0" fontId="16" fillId="0" borderId="0" xfId="3" applyFont="1" applyAlignment="1">
      <alignment vertical="center"/>
    </xf>
    <xf numFmtId="0" fontId="16" fillId="0" borderId="43" xfId="3" applyFont="1" applyBorder="1" applyAlignment="1">
      <alignment vertical="center"/>
    </xf>
    <xf numFmtId="0" fontId="8" fillId="4" borderId="16" xfId="3" applyFont="1" applyFill="1" applyBorder="1"/>
    <xf numFmtId="0" fontId="9" fillId="0" borderId="46" xfId="3" applyFont="1" applyBorder="1" applyAlignment="1">
      <alignment horizontal="right"/>
    </xf>
    <xf numFmtId="10" fontId="2" fillId="4" borderId="36" xfId="3" applyNumberFormat="1" applyFont="1" applyFill="1" applyBorder="1"/>
    <xf numFmtId="10" fontId="9" fillId="4" borderId="36" xfId="3" applyNumberFormat="1" applyFont="1" applyFill="1" applyBorder="1"/>
    <xf numFmtId="0" fontId="8" fillId="0" borderId="40" xfId="3" applyFont="1" applyBorder="1" applyAlignment="1">
      <alignment vertical="top"/>
    </xf>
    <xf numFmtId="0" fontId="2" fillId="0" borderId="0" xfId="3" applyFont="1" applyAlignment="1">
      <alignment vertical="top"/>
    </xf>
    <xf numFmtId="0" fontId="3" fillId="0" borderId="5" xfId="3" applyBorder="1"/>
    <xf numFmtId="0" fontId="3" fillId="0" borderId="42" xfId="3" applyBorder="1"/>
    <xf numFmtId="0" fontId="3" fillId="0" borderId="0" xfId="3" applyAlignment="1">
      <alignment vertical="center"/>
    </xf>
    <xf numFmtId="0" fontId="9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0" fillId="0" borderId="16" xfId="0" applyBorder="1" applyAlignment="1">
      <alignment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2" fontId="13" fillId="0" borderId="37" xfId="0" applyNumberFormat="1" applyFont="1" applyBorder="1" applyAlignment="1">
      <alignment horizontal="center" vertical="center" wrapText="1"/>
    </xf>
    <xf numFmtId="44" fontId="0" fillId="0" borderId="0" xfId="8" applyFont="1"/>
    <xf numFmtId="0" fontId="10" fillId="0" borderId="0" xfId="0" applyFont="1"/>
    <xf numFmtId="43" fontId="2" fillId="0" borderId="23" xfId="1" applyFont="1" applyFill="1" applyBorder="1" applyAlignment="1">
      <alignment horizontal="center" vertical="center"/>
    </xf>
    <xf numFmtId="43" fontId="2" fillId="0" borderId="25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0" xfId="3" applyFont="1" applyAlignment="1">
      <alignment horizontal="left"/>
    </xf>
    <xf numFmtId="0" fontId="2" fillId="0" borderId="44" xfId="3" applyFont="1" applyBorder="1" applyAlignment="1">
      <alignment horizontal="center" vertical="top"/>
    </xf>
    <xf numFmtId="0" fontId="2" fillId="0" borderId="45" xfId="3" applyFont="1" applyBorder="1" applyAlignment="1">
      <alignment horizontal="center" vertical="top"/>
    </xf>
    <xf numFmtId="0" fontId="9" fillId="0" borderId="0" xfId="3" applyFont="1" applyAlignment="1">
      <alignment horizontal="center" vertical="center"/>
    </xf>
    <xf numFmtId="0" fontId="3" fillId="0" borderId="40" xfId="3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5" xfId="3" applyBorder="1" applyAlignment="1">
      <alignment horizontal="center"/>
    </xf>
    <xf numFmtId="0" fontId="2" fillId="7" borderId="40" xfId="3" applyFont="1" applyFill="1" applyBorder="1" applyAlignment="1">
      <alignment horizontal="center"/>
    </xf>
    <xf numFmtId="0" fontId="2" fillId="7" borderId="0" xfId="3" applyFont="1" applyFill="1" applyAlignment="1">
      <alignment horizontal="center"/>
    </xf>
    <xf numFmtId="0" fontId="2" fillId="7" borderId="43" xfId="3" applyFont="1" applyFill="1" applyBorder="1" applyAlignment="1">
      <alignment horizontal="center"/>
    </xf>
    <xf numFmtId="0" fontId="8" fillId="4" borderId="1" xfId="3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/>
    </xf>
    <xf numFmtId="0" fontId="8" fillId="4" borderId="3" xfId="3" applyFont="1" applyFill="1" applyBorder="1" applyAlignment="1">
      <alignment horizontal="center"/>
    </xf>
    <xf numFmtId="0" fontId="9" fillId="4" borderId="4" xfId="3" applyFont="1" applyFill="1" applyBorder="1" applyAlignment="1">
      <alignment horizontal="center"/>
    </xf>
    <xf numFmtId="0" fontId="9" fillId="4" borderId="5" xfId="3" applyFont="1" applyFill="1" applyBorder="1" applyAlignment="1">
      <alignment horizontal="center"/>
    </xf>
    <xf numFmtId="0" fontId="9" fillId="4" borderId="42" xfId="3" applyFont="1" applyFill="1" applyBorder="1" applyAlignment="1">
      <alignment horizontal="center"/>
    </xf>
    <xf numFmtId="0" fontId="8" fillId="0" borderId="40" xfId="3" applyFont="1" applyBorder="1" applyAlignment="1">
      <alignment horizontal="left"/>
    </xf>
    <xf numFmtId="0" fontId="3" fillId="0" borderId="19" xfId="3" applyBorder="1" applyAlignment="1">
      <alignment horizontal="center"/>
    </xf>
    <xf numFmtId="0" fontId="3" fillId="0" borderId="20" xfId="3" applyBorder="1" applyAlignment="1">
      <alignment horizontal="center"/>
    </xf>
    <xf numFmtId="0" fontId="17" fillId="0" borderId="40" xfId="3" applyFont="1" applyBorder="1" applyAlignment="1">
      <alignment horizontal="left"/>
    </xf>
    <xf numFmtId="0" fontId="17" fillId="0" borderId="0" xfId="3" applyFont="1" applyAlignment="1">
      <alignment horizontal="left"/>
    </xf>
    <xf numFmtId="0" fontId="8" fillId="0" borderId="40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43" xfId="3" applyFont="1" applyBorder="1" applyAlignment="1">
      <alignment horizontal="center"/>
    </xf>
    <xf numFmtId="0" fontId="9" fillId="5" borderId="40" xfId="3" applyFont="1" applyFill="1" applyBorder="1" applyAlignment="1">
      <alignment horizontal="center"/>
    </xf>
    <xf numFmtId="0" fontId="9" fillId="5" borderId="0" xfId="3" applyFont="1" applyFill="1" applyAlignment="1">
      <alignment horizontal="center"/>
    </xf>
    <xf numFmtId="0" fontId="9" fillId="5" borderId="43" xfId="3" applyFont="1" applyFill="1" applyBorder="1" applyAlignment="1">
      <alignment horizontal="center"/>
    </xf>
    <xf numFmtId="0" fontId="8" fillId="0" borderId="16" xfId="3" applyFont="1" applyBorder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10" fontId="9" fillId="0" borderId="48" xfId="3" applyNumberFormat="1" applyFont="1" applyBorder="1" applyAlignment="1">
      <alignment horizontal="center"/>
    </xf>
    <xf numFmtId="0" fontId="9" fillId="0" borderId="49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9" fillId="0" borderId="40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/>
    </xf>
    <xf numFmtId="0" fontId="9" fillId="0" borderId="51" xfId="3" applyFont="1" applyBorder="1" applyAlignment="1">
      <alignment horizontal="center"/>
    </xf>
    <xf numFmtId="0" fontId="8" fillId="0" borderId="41" xfId="3" applyFont="1" applyBorder="1" applyAlignment="1">
      <alignment horizontal="left"/>
    </xf>
    <xf numFmtId="0" fontId="8" fillId="0" borderId="43" xfId="3" applyFont="1" applyBorder="1" applyAlignment="1">
      <alignment horizontal="left"/>
    </xf>
    <xf numFmtId="0" fontId="2" fillId="0" borderId="2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Moeda" xfId="8" builtinId="4"/>
    <cellStyle name="Normal" xfId="0" builtinId="0"/>
    <cellStyle name="Normal 2" xfId="6" xr:uid="{00000000-0005-0000-0000-000001000000}"/>
    <cellStyle name="Normal 8" xfId="3" xr:uid="{00000000-0005-0000-0000-000002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68581</xdr:rowOff>
    </xdr:from>
    <xdr:to>
      <xdr:col>2</xdr:col>
      <xdr:colOff>480275</xdr:colOff>
      <xdr:row>3</xdr:row>
      <xdr:rowOff>160021</xdr:rowOff>
    </xdr:to>
    <xdr:pic>
      <xdr:nvPicPr>
        <xdr:cNvPr id="3" name="Imagem 12">
          <a:extLst>
            <a:ext uri="{FF2B5EF4-FFF2-40B4-BE49-F238E27FC236}">
              <a16:creationId xmlns:a16="http://schemas.microsoft.com/office/drawing/2014/main" id="{AB4BB76D-3350-4678-BF9D-6599046EA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1"/>
          <a:ext cx="160041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175260</xdr:colOff>
      <xdr:row>3</xdr:row>
      <xdr:rowOff>30480</xdr:rowOff>
    </xdr:from>
    <xdr:to>
      <xdr:col>12</xdr:col>
      <xdr:colOff>556475</xdr:colOff>
      <xdr:row>7</xdr:row>
      <xdr:rowOff>104775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29E045C1-D166-441D-A012-DA3B26E0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5380" y="541020"/>
          <a:ext cx="160041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yago\Desktop\PLANILHA%20MULTIPLA%20CAIXA\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DFT%20Projetos/PROJETOS/SERRANIA/PROJETOS/PRA&#199;A/PROJETO%20PRACA%20SETE%20ORELHAS/PLANILHA%20M+&#220;LTIPLA%202.3%20-%20RAND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PM/PLANILHA_MULTIPLA_V3_05/PLANILHA%20M&#218;LTIPLA%20V3.0.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CRONOGRANA%20FINAL%20GIN&#193;SIO/OR&#199;AMENTO%20LICITADO%20E%20CRONOGRAMA%20APROVADOS%20PELA%20CAIXA/Refer&#234;ncia%2002-20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OS\Campina%20Grande\Planilha%20Dimensionamento-Interceptor%20Canal%20Prad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udente%20de%20Morais\REFORMA%20DA%20QUADRA%20CEF%202015\001_15_PM_PRACA%20DE%20ESPORTES_MEMORIA%20DE%20CALCULO_R02_1504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 refreshError="1">
        <row r="29">
          <cell r="G29">
            <v>43009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0">
          <cell r="B20" t="str">
            <v>ÍNDICE</v>
          </cell>
        </row>
        <row r="25">
          <cell r="B25" t="str">
            <v>EMPRESAS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ensionamento"/>
      <sheetName val="Quantidade"/>
      <sheetName val="Folha de Dados"/>
      <sheetName val="Orçamento"/>
    </sheetNames>
    <sheetDataSet>
      <sheetData sheetId="0"/>
      <sheetData sheetId="1"/>
      <sheetData sheetId="2">
        <row r="3">
          <cell r="I3">
            <v>0</v>
          </cell>
          <cell r="J3" t="str">
            <v>REDE COLETORA</v>
          </cell>
          <cell r="M3" t="str">
            <v>23 08 06</v>
          </cell>
        </row>
        <row r="4">
          <cell r="I4">
            <v>1</v>
          </cell>
          <cell r="J4" t="str">
            <v>SERVIÇOS PRELIMINARES</v>
          </cell>
        </row>
        <row r="5">
          <cell r="I5">
            <v>2</v>
          </cell>
          <cell r="J5" t="str">
            <v>DEMOLIÇÕES</v>
          </cell>
        </row>
        <row r="6">
          <cell r="I6">
            <v>3</v>
          </cell>
          <cell r="J6" t="str">
            <v>ESCAVAÇÕES</v>
          </cell>
        </row>
        <row r="7">
          <cell r="I7">
            <v>4</v>
          </cell>
          <cell r="J7" t="str">
            <v>ESCORAMENTOS</v>
          </cell>
        </row>
        <row r="8">
          <cell r="I8">
            <v>5</v>
          </cell>
          <cell r="J8" t="str">
            <v>ACERTO E NIVELAMENTO</v>
          </cell>
        </row>
        <row r="9">
          <cell r="I9">
            <v>6</v>
          </cell>
          <cell r="J9" t="str">
            <v>ASSENTAMENTO</v>
          </cell>
        </row>
        <row r="10">
          <cell r="I10">
            <v>7</v>
          </cell>
          <cell r="J10" t="str">
            <v>ESGOTAMENTO / DRENAGEM</v>
          </cell>
        </row>
        <row r="11">
          <cell r="I11">
            <v>8</v>
          </cell>
          <cell r="J11" t="str">
            <v>POÇOS DE VISITA  E TUBOS DE QUEDA</v>
          </cell>
        </row>
        <row r="12">
          <cell r="I12">
            <v>9</v>
          </cell>
          <cell r="J12" t="str">
            <v xml:space="preserve">ATERRO DE VALAS E CAVAS DE FUNDAÇÕES       </v>
          </cell>
        </row>
        <row r="13">
          <cell r="I13">
            <v>10</v>
          </cell>
          <cell r="J13" t="str">
            <v>CARGA  E ESPALHAMENTO DE MATERIAL P/ BOTA-FORA</v>
          </cell>
        </row>
        <row r="14">
          <cell r="I14">
            <v>11</v>
          </cell>
          <cell r="J14" t="str">
            <v>EMPRÉSTIMO DE MATERIAL P/ REATERRO</v>
          </cell>
        </row>
        <row r="15">
          <cell r="I15">
            <v>12</v>
          </cell>
          <cell r="J15" t="str">
            <v>TRANSPORTE DE MATERIAL EM GERAL, A GRANEL (BOTA-FORA / EMPRÉSTIMO)</v>
          </cell>
        </row>
        <row r="16">
          <cell r="I16">
            <v>13</v>
          </cell>
          <cell r="J16" t="str">
            <v>RECOMPOSIÇÃO DE PAVIMENTOS</v>
          </cell>
        </row>
        <row r="17">
          <cell r="I17">
            <v>14</v>
          </cell>
          <cell r="J17" t="str">
            <v>SERVIÇOS DIVERSOS</v>
          </cell>
        </row>
        <row r="18">
          <cell r="I18" t="str">
            <v>2.01.01.05.05</v>
          </cell>
          <cell r="J18" t="str">
            <v>IMPLANTAÇÃO E REMOÇÃO DE CANTEIRO DE OBRAS (UNIDADES FÍSICAS) TIPO A2 - PADRÃO COPASA</v>
          </cell>
          <cell r="K18" t="str">
            <v>U</v>
          </cell>
          <cell r="L18">
            <v>8373.43</v>
          </cell>
          <cell r="M18">
            <v>0</v>
          </cell>
        </row>
        <row r="19">
          <cell r="I19" t="str">
            <v>2.01.02.05.04</v>
          </cell>
          <cell r="J19" t="str">
            <v>PLACA DE IDENTIFICAÇÃO DE OBRA P-COPASA, FORNECIMENTO E INSTALAÇÃO</v>
          </cell>
          <cell r="K19" t="str">
            <v>M2</v>
          </cell>
          <cell r="L19">
            <v>145.56</v>
          </cell>
          <cell r="M19">
            <v>0</v>
          </cell>
        </row>
        <row r="20">
          <cell r="I20" t="str">
            <v>2.01.02.10.05</v>
          </cell>
          <cell r="J20" t="str">
            <v>PLACAS DE SINALIZAÇÃO, (DISTÂNCIA DE OBRAS), CONFORME PADRÃO COPASA 066/- FORNECIMENTO E MOVIMENTAÇÃO</v>
          </cell>
          <cell r="K20" t="str">
            <v>U/DIA</v>
          </cell>
          <cell r="L20">
            <v>1.08</v>
          </cell>
          <cell r="M20">
            <v>167</v>
          </cell>
        </row>
        <row r="21">
          <cell r="I21" t="str">
            <v>2.01.02.10.15</v>
          </cell>
          <cell r="J21" t="str">
            <v>CONES DE SINALIZAÇÃO, CONFORME PROJETO PADRÃO COPASA 065/- - FORNECIMENTO E MOVIMENTAÇÃO</v>
          </cell>
          <cell r="K21" t="str">
            <v>U/DIA</v>
          </cell>
          <cell r="L21">
            <v>0.28999999999999998</v>
          </cell>
          <cell r="M21">
            <v>1673</v>
          </cell>
        </row>
        <row r="22">
          <cell r="I22" t="str">
            <v>2.01.02.10.30</v>
          </cell>
          <cell r="J22" t="str">
            <v>SINALIZAÇÃO NOTURNA - FORNECIMENTO E INSTALAÇÃO</v>
          </cell>
          <cell r="K22" t="str">
            <v>U/DIA</v>
          </cell>
          <cell r="L22">
            <v>0.62</v>
          </cell>
          <cell r="M22">
            <v>836.5</v>
          </cell>
        </row>
        <row r="23">
          <cell r="I23" t="str">
            <v>2.01.02.10.35</v>
          </cell>
          <cell r="J23" t="str">
            <v>TAPUME EM CHAPA DE MADEIRA COMPENSADA PARA SINALIZAÇÃO E CONTENÇÃO DE MATERIAL ESCAVADO, CONFORME PADRÃO COPASA 094/- FORNECIMENTO E MOVIMENTAÇÃO</v>
          </cell>
          <cell r="K23" t="str">
            <v>U/DIA</v>
          </cell>
          <cell r="L23">
            <v>0.96</v>
          </cell>
          <cell r="M23">
            <v>1673</v>
          </cell>
        </row>
        <row r="24">
          <cell r="I24" t="str">
            <v>2.01.02.20.05</v>
          </cell>
          <cell r="J24" t="str">
            <v>TRAVESSIA DE VEÍCULOS CONTÍNUA, EM CHAPA METÁLICA EM AÇO - FORNECIMENTO E POSICIONAMENTO</v>
          </cell>
          <cell r="K24" t="str">
            <v>M2/DIA</v>
          </cell>
          <cell r="L24">
            <v>3.26</v>
          </cell>
          <cell r="M24">
            <v>697.18</v>
          </cell>
        </row>
        <row r="25">
          <cell r="I25" t="str">
            <v>2.01.02.20.10</v>
          </cell>
          <cell r="J25" t="str">
            <v>PASSADIÇO DE MADEIRA PARA PEDESTRE - FORNECIMENTO E POSICIONAMENTO</v>
          </cell>
          <cell r="K25" t="str">
            <v>M2/DIA</v>
          </cell>
          <cell r="L25">
            <v>0.82</v>
          </cell>
          <cell r="M25">
            <v>150.59088</v>
          </cell>
        </row>
        <row r="26">
          <cell r="I26" t="str">
            <v>4.04.01.01.35</v>
          </cell>
          <cell r="J26" t="str">
            <v>LOCAÇÃO DE REDE E ELABORAÇÃO DE NOTA DE SERVIÇO, INCLUSIVE LEVANTAMENTO DE NORMAIS - OBRAS</v>
          </cell>
          <cell r="K26" t="str">
            <v>M</v>
          </cell>
          <cell r="L26">
            <v>0.96</v>
          </cell>
          <cell r="M26">
            <v>4183.08</v>
          </cell>
        </row>
        <row r="27">
          <cell r="I27" t="str">
            <v>4.04.01.01.12</v>
          </cell>
          <cell r="J27" t="str">
            <v>CADASTRO DE REDE COLETORA DE ESGOTO</v>
          </cell>
          <cell r="K27" t="str">
            <v>KM</v>
          </cell>
          <cell r="L27">
            <v>385.5</v>
          </cell>
          <cell r="M27">
            <v>4.1830800000000004</v>
          </cell>
        </row>
        <row r="28">
          <cell r="I28" t="str">
            <v>4.04.01.01.14</v>
          </cell>
          <cell r="J28" t="str">
            <v>CADASTRO DE INTERCEPTOR/EMISSÁRIO</v>
          </cell>
          <cell r="K28" t="str">
            <v>KM</v>
          </cell>
          <cell r="L28">
            <v>385.5</v>
          </cell>
          <cell r="M28">
            <v>4.1830800000000004</v>
          </cell>
        </row>
        <row r="30">
          <cell r="I30" t="str">
            <v>2.01.04.25.10</v>
          </cell>
          <cell r="J30" t="str">
            <v>REMOÇÃO DE PAVIMENTO EM PARALELEPÍPEDO, POLIÉDRICO E PRÉ-MOLDADO</v>
          </cell>
          <cell r="K30" t="str">
            <v>M2</v>
          </cell>
          <cell r="L30">
            <v>3.42</v>
          </cell>
          <cell r="M30">
            <v>0</v>
          </cell>
        </row>
        <row r="31">
          <cell r="I31" t="str">
            <v>2.01.04.20.05</v>
          </cell>
          <cell r="J31" t="str">
            <v>DEMOLIÇÃO DE PAVIMENTO ASFÁLTICO, FAIXAS MENORES OU IGUAIS A 2,00 M</v>
          </cell>
          <cell r="K31" t="str">
            <v>M2</v>
          </cell>
          <cell r="L31">
            <v>4.4000000000000004</v>
          </cell>
          <cell r="M31">
            <v>0</v>
          </cell>
        </row>
        <row r="33">
          <cell r="I33" t="str">
            <v>2.01.05.25.05</v>
          </cell>
          <cell r="J33" t="str">
            <v>ESCAVAÇÃO MANUAL DE VALAS (SOLO SECO), PROFUNDIDADE ATÉ 1.50 M</v>
          </cell>
          <cell r="K33" t="str">
            <v>M3</v>
          </cell>
          <cell r="L33">
            <v>10.92</v>
          </cell>
          <cell r="M33">
            <v>671</v>
          </cell>
        </row>
        <row r="34">
          <cell r="I34" t="str">
            <v>2.01.05.25.10</v>
          </cell>
          <cell r="J34" t="str">
            <v>ESCAVAÇÃO MANUAL DE VALAS (SOLO SECO), PROFUNDIDADE MAIOR QUE 1,50 M ATÉ 3,00 M</v>
          </cell>
          <cell r="K34" t="str">
            <v>M3</v>
          </cell>
          <cell r="L34">
            <v>14.56</v>
          </cell>
          <cell r="M34">
            <v>483</v>
          </cell>
        </row>
        <row r="35">
          <cell r="I35" t="str">
            <v>2.01.05.25.15</v>
          </cell>
          <cell r="J35" t="str">
            <v>ESCAVAÇÃO MANUAL DE VALAS (SOLO SECO), PROFUNDIDADE MAIOR QUE 3,00 M ATÉ 4,50 M</v>
          </cell>
          <cell r="K35" t="str">
            <v>M3</v>
          </cell>
          <cell r="L35">
            <v>20.02</v>
          </cell>
          <cell r="M35">
            <v>40</v>
          </cell>
        </row>
        <row r="36">
          <cell r="I36" t="str">
            <v>2.01.05.30.05</v>
          </cell>
          <cell r="J36" t="str">
            <v>ESCAVAÇÃO MANUAL DE VALAS (SOLO COM ÁGUA), PROFUNDIDADE ATÉ 1,50 M</v>
          </cell>
          <cell r="K36" t="str">
            <v>M3</v>
          </cell>
          <cell r="L36">
            <v>13.65</v>
          </cell>
          <cell r="M36">
            <v>35</v>
          </cell>
        </row>
        <row r="37">
          <cell r="I37" t="str">
            <v>2.01.05.30.10</v>
          </cell>
          <cell r="J37" t="str">
            <v>ESCAVAÇÃO MANUAL DE VALAS (SOLO COM ÁGUA), PROFUNDIDADE MAIOR QUE 1,50 M ATÉ 3,00 M</v>
          </cell>
          <cell r="K37" t="str">
            <v>M3</v>
          </cell>
          <cell r="L37">
            <v>18.2</v>
          </cell>
          <cell r="M37">
            <v>25</v>
          </cell>
        </row>
        <row r="38">
          <cell r="I38" t="str">
            <v>2.01.05.30.15</v>
          </cell>
          <cell r="J38" t="str">
            <v>ESCAVAÇÃO MANUAL DE VALAS (SOLO COM ÁGUA), PROFUNDIDADE MAIOR QUE 3,00 M ATÉ 4,50 M</v>
          </cell>
          <cell r="K38" t="str">
            <v>M3</v>
          </cell>
          <cell r="L38">
            <v>25.12</v>
          </cell>
          <cell r="M38">
            <v>2</v>
          </cell>
        </row>
        <row r="39">
          <cell r="I39" t="str">
            <v>2.01.05.30.20</v>
          </cell>
          <cell r="J39" t="str">
            <v>ESCAVAÇÃO MANUAL DE VALAS (SOLO COM ÁGUA), PROFUNDIDADE MAIOR QUE 4,50 M ATÉ 6,00 M</v>
          </cell>
          <cell r="K39" t="str">
            <v>M3</v>
          </cell>
          <cell r="L39">
            <v>31.85</v>
          </cell>
          <cell r="M39">
            <v>0</v>
          </cell>
        </row>
        <row r="40">
          <cell r="I40" t="str">
            <v>2.01.05.35.05</v>
          </cell>
          <cell r="J40" t="str">
            <v>ESCAVAÇÃO MECÂNICA DE VALAS (SOLO SECO), PROFUNDIDADE ATÉ 1,50 M</v>
          </cell>
          <cell r="K40" t="str">
            <v>M3</v>
          </cell>
          <cell r="L40">
            <v>4.3899999999999997</v>
          </cell>
          <cell r="M40">
            <v>5707</v>
          </cell>
        </row>
        <row r="41">
          <cell r="I41" t="str">
            <v>2.01.05.35.10</v>
          </cell>
          <cell r="J41" t="str">
            <v>ESCAVAÇÃO MECÂNICA DE VALAS (SOLO SECO), PROFUNDIDADE MAIOR QUE 1,50 M ATÉ 4,00 M</v>
          </cell>
          <cell r="K41" t="str">
            <v>M3</v>
          </cell>
          <cell r="L41">
            <v>5.94</v>
          </cell>
          <cell r="M41">
            <v>4435</v>
          </cell>
        </row>
        <row r="42">
          <cell r="I42" t="str">
            <v>2.01.05.35.15</v>
          </cell>
          <cell r="J42" t="str">
            <v>ESCAVAÇÃO MECÂNICA DE VALAS (SOLO SECO), PROFUNDIDADE MAIOR QUE 4,00 M ATÉ 6,00 M</v>
          </cell>
          <cell r="K42" t="str">
            <v>M3</v>
          </cell>
          <cell r="L42">
            <v>7.48</v>
          </cell>
          <cell r="M42">
            <v>9</v>
          </cell>
        </row>
        <row r="43">
          <cell r="I43" t="str">
            <v>2.01.05.40.05</v>
          </cell>
          <cell r="J43" t="str">
            <v>ESCAVAÇÃO MECÂNICA DE VALAS (SOLO COM ÁGUA), PROFUNDIDADE ATÉ 1,50 M</v>
          </cell>
          <cell r="K43" t="str">
            <v>M3</v>
          </cell>
          <cell r="L43">
            <v>5.28</v>
          </cell>
          <cell r="M43">
            <v>300</v>
          </cell>
        </row>
        <row r="44">
          <cell r="I44" t="str">
            <v>2.01.05.40.10</v>
          </cell>
          <cell r="J44" t="str">
            <v>ESCAVAÇÃO MECÂNICA DE VALAS (SOLO COM ÁGUA), PROFUNDIDADE MAIOR QUE 1,50 M ATÉ 4,00 M</v>
          </cell>
          <cell r="K44" t="str">
            <v>M3</v>
          </cell>
          <cell r="L44">
            <v>7.13</v>
          </cell>
          <cell r="M44">
            <v>233</v>
          </cell>
        </row>
        <row r="45">
          <cell r="I45" t="str">
            <v>2.01.05.40.15</v>
          </cell>
          <cell r="J45" t="str">
            <v>ESCAVAÇÃO MECÂNICA DE VALAS (SOLO COM ÁGUA), PROFUNDIDADE MAIOR QUE 4,00 M ATÉ 6,00 M</v>
          </cell>
          <cell r="K45" t="str">
            <v>M3</v>
          </cell>
          <cell r="L45">
            <v>8.91</v>
          </cell>
          <cell r="M45">
            <v>0</v>
          </cell>
        </row>
        <row r="46">
          <cell r="I46" t="str">
            <v>2.01.05.48.10</v>
          </cell>
          <cell r="J46" t="str">
            <v>ESCAVAÇÃO E CARGA MECÂNICA DE VALAS, EM ROCHA DURA, À FRIO</v>
          </cell>
          <cell r="K46" t="str">
            <v>M3</v>
          </cell>
          <cell r="L46">
            <v>128.13999999999999</v>
          </cell>
          <cell r="M46">
            <v>629</v>
          </cell>
        </row>
        <row r="47">
          <cell r="I47" t="str">
            <v>2.01.05.55.05</v>
          </cell>
          <cell r="J47" t="str">
            <v>ACERTO E VERIFICAÇÃO DO NIVELAMENTO DE FUNDO DE VALAS</v>
          </cell>
          <cell r="K47" t="str">
            <v>M2</v>
          </cell>
          <cell r="L47">
            <v>1.82</v>
          </cell>
          <cell r="M47">
            <v>4318</v>
          </cell>
        </row>
        <row r="48">
          <cell r="I48" t="str">
            <v>2.01.07.05.05</v>
          </cell>
          <cell r="J48" t="str">
            <v>ESTRUTURA DE ESCORAMENTO, TIPO PONTALETEAMENTO</v>
          </cell>
          <cell r="K48" t="str">
            <v>M2</v>
          </cell>
          <cell r="L48">
            <v>4.84</v>
          </cell>
          <cell r="M48">
            <v>10381</v>
          </cell>
        </row>
        <row r="49">
          <cell r="I49" t="str">
            <v>2.01.07.05.10</v>
          </cell>
          <cell r="J49" t="str">
            <v>ESTRUTURA DE ESCORAMENTO DESCONTÍNUA</v>
          </cell>
          <cell r="K49" t="str">
            <v>M2</v>
          </cell>
          <cell r="L49">
            <v>7.3</v>
          </cell>
          <cell r="M49">
            <v>9803</v>
          </cell>
        </row>
        <row r="50">
          <cell r="I50" t="str">
            <v>2.01.07.05.15</v>
          </cell>
          <cell r="J50" t="str">
            <v>ESTRUTURA DE ESCORAMENTO CONTINUA</v>
          </cell>
          <cell r="K50" t="str">
            <v>M2</v>
          </cell>
          <cell r="L50">
            <v>13.63</v>
          </cell>
          <cell r="M50">
            <v>853</v>
          </cell>
        </row>
        <row r="52">
          <cell r="I52" t="str">
            <v>2.02.02.05.25</v>
          </cell>
          <cell r="J52" t="str">
            <v>ASSENTAMENTO DE TUBOS E CONEXÕES PVC JE DN 150</v>
          </cell>
          <cell r="K52" t="str">
            <v>M</v>
          </cell>
          <cell r="L52">
            <v>1.62</v>
          </cell>
          <cell r="M52">
            <v>0</v>
          </cell>
        </row>
        <row r="53">
          <cell r="I53" t="str">
            <v>2.02.02.05.30</v>
          </cell>
          <cell r="J53" t="str">
            <v>ASSENTAMENTO DE TUBOS E CONEXÕES PVC JE DN 200</v>
          </cell>
          <cell r="K53" t="str">
            <v>M</v>
          </cell>
          <cell r="L53">
            <v>1.71</v>
          </cell>
          <cell r="M53">
            <v>1205.8900000000001</v>
          </cell>
        </row>
        <row r="54">
          <cell r="I54" t="str">
            <v>2.02.02.05.35</v>
          </cell>
          <cell r="J54" t="str">
            <v>ASSENTAMENTO DE TUBOS E CONEXÕES PVC JE DN 250</v>
          </cell>
          <cell r="K54" t="str">
            <v>M</v>
          </cell>
          <cell r="L54">
            <v>3.49</v>
          </cell>
          <cell r="M54">
            <v>2977.19</v>
          </cell>
        </row>
        <row r="55">
          <cell r="I55" t="str">
            <v>2.02.02.05.40</v>
          </cell>
          <cell r="J55" t="str">
            <v>ASSENTAMENTO DE TUBOS E CONEXÕES PVC JE DN 300</v>
          </cell>
          <cell r="K55" t="str">
            <v>M</v>
          </cell>
          <cell r="L55">
            <v>3.56</v>
          </cell>
          <cell r="M55">
            <v>0</v>
          </cell>
        </row>
        <row r="56">
          <cell r="I56" t="str">
            <v>2.02.03.05.10</v>
          </cell>
          <cell r="J56" t="str">
            <v>ASSENTAMENTO DE TUBOS E CONEXÕES DE FERRO FUNDIDO, JUNTA ELÁSTICA, DN  150</v>
          </cell>
          <cell r="K56" t="str">
            <v>M</v>
          </cell>
          <cell r="L56">
            <v>2.41</v>
          </cell>
          <cell r="M56">
            <v>0</v>
          </cell>
        </row>
        <row r="58">
          <cell r="I58" t="str">
            <v>2.01.09.05.05</v>
          </cell>
          <cell r="J58" t="str">
            <v>ESGOTAMENTO DE ÁGUA COM BOMBAS, VAZÕES ATÉ 15 M3/H, ALTURA ATÉ 10M</v>
          </cell>
          <cell r="K58" t="str">
            <v>H</v>
          </cell>
          <cell r="L58">
            <v>0.74</v>
          </cell>
          <cell r="M58">
            <v>66.929280000000006</v>
          </cell>
        </row>
        <row r="59">
          <cell r="I59" t="str">
            <v>2.01.09.40.05</v>
          </cell>
          <cell r="J59" t="str">
            <v>DRENAGEM COM PEDRA BRITADA</v>
          </cell>
          <cell r="K59" t="str">
            <v>M3</v>
          </cell>
          <cell r="L59">
            <v>57.08</v>
          </cell>
          <cell r="M59">
            <v>0</v>
          </cell>
        </row>
        <row r="61">
          <cell r="I61" t="str">
            <v>2.03.02.05.15</v>
          </cell>
          <cell r="J61" t="str">
            <v>POÇO DE VISITA ALTURA = 1.50 M (BALÃO: DIÂMETRO = 1.20 M, ALTURA =1.00 M) - EM ALVENARIA TIJOLOS MACIÇOS E = 20 CM</v>
          </cell>
          <cell r="K61" t="str">
            <v>U</v>
          </cell>
          <cell r="L61">
            <v>640.16</v>
          </cell>
          <cell r="M61">
            <v>0</v>
          </cell>
        </row>
        <row r="62">
          <cell r="I62" t="str">
            <v>2.03.02.05.20</v>
          </cell>
          <cell r="J62" t="str">
            <v>ADICIONAL DE PREÇO P/ ACRÉSCIMO NA ALTURA DE POÇO DE VISITA EM ALVENARIA (BALÃO: DIÂMETRO = 1,20 M)</v>
          </cell>
          <cell r="K62" t="str">
            <v>M</v>
          </cell>
          <cell r="L62">
            <v>300.20999999999998</v>
          </cell>
          <cell r="M62">
            <v>0</v>
          </cell>
        </row>
        <row r="63">
          <cell r="I63" t="str">
            <v>2.03.02.10.26</v>
          </cell>
          <cell r="J63" t="str">
            <v>POÇO DE VISITA (ALTURA = 1,00 M E BALÃO: DIÂMETRO = O,60 M), P COPASA 062/-, EM ANÉIS PRÉ-MOLDADOS DE CONCRETO P COPASA 104/-</v>
          </cell>
          <cell r="K63" t="str">
            <v>U</v>
          </cell>
          <cell r="L63">
            <v>188.33</v>
          </cell>
          <cell r="M63">
            <v>55</v>
          </cell>
        </row>
        <row r="64">
          <cell r="I64" t="str">
            <v>2.03.02.10.31</v>
          </cell>
          <cell r="J64" t="str">
            <v>ADICIONAL DE PREÇO P/ ACRÉSCIMO NA ALTURA DE POÇO DE VISITA EM ANÉIS PRÉ-MOLDADOS DE CONCRETO (BALÃO: DIÂMETRO = 0,60 M)</v>
          </cell>
          <cell r="K64" t="str">
            <v>M</v>
          </cell>
          <cell r="L64">
            <v>116.64</v>
          </cell>
          <cell r="M64">
            <v>31</v>
          </cell>
        </row>
        <row r="65">
          <cell r="I65" t="str">
            <v>2.03.02.10.05</v>
          </cell>
          <cell r="J65" t="str">
            <v>POÇO DE VISITA ALTURA = 1.50 M (BALÃO: DIÂMETRO = 1.00 M, ALTURA =1.00 M) P COPASA 039/-, EM ANÉIS PRÉ-MOLDADOS DE CONCRETO</v>
          </cell>
          <cell r="K65" t="str">
            <v>U</v>
          </cell>
          <cell r="L65">
            <v>445.88</v>
          </cell>
          <cell r="M65">
            <v>37</v>
          </cell>
        </row>
        <row r="66">
          <cell r="I66" t="str">
            <v>2.03.02.10.10</v>
          </cell>
          <cell r="J66" t="str">
            <v>ADICIONAL DE PREÇO P/ ACRÉSCIMO NA ALTURA DE POÇO DE VISITA EM ANÉIS PRÉ-MOLDADOS DE CONCRETO (BALÃO: DIÂMETRO = 1.00 M)</v>
          </cell>
          <cell r="K66" t="str">
            <v>M</v>
          </cell>
          <cell r="L66">
            <v>167.7</v>
          </cell>
          <cell r="M66">
            <v>77</v>
          </cell>
        </row>
        <row r="67">
          <cell r="I67" t="str">
            <v>2.03.02.15.12</v>
          </cell>
          <cell r="J67" t="str">
            <v>TUBO DE QUEDA EM PVC, DIÂMETRO = 150 MM - ALTURA = 1,00 M, COM ENVELOPAMENTO DE SOLO CIMENTO TRAÇO 1:10 EM VOLUME</v>
          </cell>
          <cell r="K67" t="str">
            <v>U</v>
          </cell>
          <cell r="L67">
            <v>20.07</v>
          </cell>
          <cell r="M67">
            <v>0</v>
          </cell>
        </row>
        <row r="68">
          <cell r="I68" t="str">
            <v>2.03.02.15.15</v>
          </cell>
          <cell r="J68" t="str">
            <v>ADICIONAL DE PREÇO PARA ACRÉSCIMO NA ALTURA DE TUBO DE QUEDA EM PVC, DIÂMETRO = 150 MM</v>
          </cell>
          <cell r="K68" t="str">
            <v>M</v>
          </cell>
          <cell r="L68">
            <v>23.98</v>
          </cell>
          <cell r="M68">
            <v>0</v>
          </cell>
        </row>
        <row r="69">
          <cell r="I69" t="str">
            <v>2.03.02.15.20</v>
          </cell>
          <cell r="J69" t="str">
            <v>TUBO DE QUEDA EM PVC, DIÂMETRO = 200 MM - ALTURA = 1,00 M, COM ENVELOPAMENTO DE SOLO CIMENTO TRAÇO 1:10 EM VOLUME</v>
          </cell>
          <cell r="K69" t="str">
            <v>U</v>
          </cell>
          <cell r="L69">
            <v>25.96</v>
          </cell>
          <cell r="M69">
            <v>2</v>
          </cell>
        </row>
        <row r="71">
          <cell r="I71" t="str">
            <v>2.01.06.10.10</v>
          </cell>
          <cell r="J71" t="str">
            <v>ATERRO DE VALAS E CAVAS DE FUNDAÇÃO, C/ CONTROLE DO GRAU DE COMPACTAÇÃO DE NO MÍNIMO 97% DO PROCTOR NORMAL</v>
          </cell>
          <cell r="K71" t="str">
            <v>M3</v>
          </cell>
          <cell r="L71">
            <v>7.29</v>
          </cell>
          <cell r="M71">
            <v>12386</v>
          </cell>
        </row>
        <row r="72">
          <cell r="I72" t="str">
            <v>2.01.14.10.05</v>
          </cell>
          <cell r="J72" t="str">
            <v>CARGA MECÂNICA (MATERIAL EM GERAL), SEM MANUSEIO E ARRUMAÇÃO DO MATERIAL</v>
          </cell>
          <cell r="K72" t="str">
            <v>M3</v>
          </cell>
          <cell r="L72">
            <v>0.91</v>
          </cell>
          <cell r="M72">
            <v>3102.125</v>
          </cell>
        </row>
        <row r="73">
          <cell r="I73" t="str">
            <v>2.01.06.25.05</v>
          </cell>
          <cell r="J73" t="str">
            <v>ESPALHAMENTO DE SOLO EM BOTA FORA</v>
          </cell>
          <cell r="K73" t="str">
            <v>M3</v>
          </cell>
          <cell r="L73">
            <v>0.97</v>
          </cell>
          <cell r="M73">
            <v>595</v>
          </cell>
        </row>
        <row r="74">
          <cell r="I74" t="str">
            <v>2.01.06.25.50</v>
          </cell>
          <cell r="J74" t="str">
            <v>ESPALHAMENTO DE ROCHA EM BOTA FORA</v>
          </cell>
          <cell r="K74" t="str">
            <v>M3</v>
          </cell>
          <cell r="L74">
            <v>1.31</v>
          </cell>
          <cell r="M74">
            <v>629</v>
          </cell>
        </row>
        <row r="75">
          <cell r="I75" t="str">
            <v>2.01.80.05.05</v>
          </cell>
          <cell r="J75" t="str">
            <v>ESCAVAÇÃO MECÂNICA DE MATERIAL DE PRIMEIRA CATEGORIA</v>
          </cell>
          <cell r="K75" t="str">
            <v>M3</v>
          </cell>
          <cell r="L75">
            <v>1.97</v>
          </cell>
          <cell r="M75">
            <v>1791.25</v>
          </cell>
        </row>
        <row r="76">
          <cell r="I76" t="str">
            <v>2.01.14.25.10</v>
          </cell>
          <cell r="J76" t="str">
            <v>TRANSPORTE LOCAL, EM PERÍMETRO URBANO (MATERIAL EM GERAL), A GRANEL</v>
          </cell>
          <cell r="K76" t="str">
            <v>M3.KM</v>
          </cell>
          <cell r="L76">
            <v>0.96</v>
          </cell>
          <cell r="M76">
            <v>15912</v>
          </cell>
        </row>
        <row r="78">
          <cell r="I78" t="str">
            <v>2.01.12.65.12</v>
          </cell>
          <cell r="J78" t="str">
            <v>RECOMPOSIÇÃO DE PAVIMENTO EM POLIÉDRICO, COM REAPROVEITAMENTO DO MATERIAL DEMOLIDO, EXCLUSIVE BASE</v>
          </cell>
          <cell r="K78" t="str">
            <v>M2</v>
          </cell>
          <cell r="L78">
            <v>7.23</v>
          </cell>
          <cell r="M78">
            <v>0</v>
          </cell>
        </row>
        <row r="79">
          <cell r="I79" t="str">
            <v>2.01.12.32.10</v>
          </cell>
          <cell r="J79" t="str">
            <v>PAVIMENTO ASFÁLTICO EM C.B.U.Q., FAIXA "C", ESPESSURA DA CAPA DE 3,5 CM, EXCLUSIVE BASE, PARA FAIXA DE LARGURA ATÉ 3,50 M</v>
          </cell>
          <cell r="K79" t="str">
            <v>M2</v>
          </cell>
          <cell r="L79">
            <v>20.99</v>
          </cell>
          <cell r="M79">
            <v>0</v>
          </cell>
        </row>
        <row r="80">
          <cell r="I80" t="str">
            <v>2.01.12.75.05</v>
          </cell>
          <cell r="J80" t="str">
            <v>BASE COM CANGA DE MINÉRIO DE FERRO, COMPACTADA</v>
          </cell>
          <cell r="K80" t="str">
            <v>M3</v>
          </cell>
          <cell r="L80">
            <v>66.290000000000006</v>
          </cell>
          <cell r="M80">
            <v>0</v>
          </cell>
        </row>
        <row r="81">
          <cell r="I81" t="str">
            <v>2.01.12.75.15</v>
          </cell>
          <cell r="J81" t="str">
            <v>BASE DE BICA CORRIDA COMPACTADA</v>
          </cell>
          <cell r="K81" t="str">
            <v>M3</v>
          </cell>
          <cell r="L81">
            <v>58.66</v>
          </cell>
          <cell r="M81">
            <v>0</v>
          </cell>
        </row>
        <row r="82">
          <cell r="J82" t="str">
            <v>CONCRETO ESTRUTURAL PARA ESTRUTURA EM CONTATO COM ÁGUA (CONSUMO MÍNIMO DE CIMENTO 350 KG/M3).</v>
          </cell>
          <cell r="K82" t="str">
            <v>M3</v>
          </cell>
          <cell r="L82">
            <v>181.82</v>
          </cell>
          <cell r="M82">
            <v>0</v>
          </cell>
        </row>
        <row r="83">
          <cell r="I83" t="str">
            <v>2.01.11.50.05</v>
          </cell>
          <cell r="J83" t="str">
            <v>CONCRETO MAGRO (CONSUMO MÍNIMO DE CIMENTO 150 KG/M3) - PREPARO EM BETONEIRA</v>
          </cell>
          <cell r="K83" t="str">
            <v>M3</v>
          </cell>
          <cell r="L83">
            <v>113.81</v>
          </cell>
          <cell r="M83">
            <v>0</v>
          </cell>
        </row>
        <row r="84">
          <cell r="J84" t="str">
            <v>obs: ponta seca</v>
          </cell>
        </row>
        <row r="85">
          <cell r="I85" t="str">
            <v>1.02.65.02.05</v>
          </cell>
          <cell r="J85" t="str">
            <v>TUBO DE PVC, PONTA E BOLSA, JE PARA COLETORES DE ESGOTO COM ANEL DE BORRACHA, DIÂMETRO = 150 MM, FABRICADO CONFORME NBR 7362 DA ABNT</v>
          </cell>
          <cell r="K85" t="str">
            <v>M</v>
          </cell>
          <cell r="L85">
            <v>20.91</v>
          </cell>
          <cell r="M85">
            <v>0</v>
          </cell>
        </row>
        <row r="86">
          <cell r="I86" t="str">
            <v>1.02.65.02.10</v>
          </cell>
          <cell r="J86" t="str">
            <v>TUBO DE PVC, PONTA E BOLSA, JE PARA COLETORES DE ESGOTO COM ANEL DE BORRACHA, DIÂMETRO = 200 MM, FABRICADO CONFORME NBR 7362 DA ABNT</v>
          </cell>
          <cell r="K86" t="str">
            <v>M</v>
          </cell>
          <cell r="L86">
            <v>33.47</v>
          </cell>
          <cell r="M86">
            <v>1266</v>
          </cell>
        </row>
        <row r="87">
          <cell r="I87" t="str">
            <v>1.02.65.02.15</v>
          </cell>
          <cell r="J87" t="str">
            <v>TUBO DE PVC, PONTA E BOLSA, JE PARA COLETORES DE ESGOTO COM ANEL DE BORRACHA, DIÂMETRO = 250 MM, FABRICADO CONFORME NBR 7362 DA ABNT</v>
          </cell>
          <cell r="K87" t="str">
            <v>M</v>
          </cell>
          <cell r="L87">
            <v>52.49</v>
          </cell>
          <cell r="M87">
            <v>3126</v>
          </cell>
        </row>
        <row r="88">
          <cell r="I88" t="str">
            <v>1.02.65.02.20</v>
          </cell>
          <cell r="J88" t="str">
            <v>TUBO DE PVC, PONTA E BOLSA, JE PARA COLETORES DE ESGOTO COM ANEL DE BORRACHA, DIÂMETRO = 300 MM, FABRICADO CONFORME NBR 7362 DA ABNT</v>
          </cell>
          <cell r="K88" t="str">
            <v>M</v>
          </cell>
          <cell r="L88">
            <v>88.22</v>
          </cell>
          <cell r="M88">
            <v>0</v>
          </cell>
        </row>
        <row r="89">
          <cell r="I89" t="str">
            <v>1.02.27.80.20</v>
          </cell>
          <cell r="J89" t="str">
            <v>TAMPÃO DE FERRO FUNDIDO DUCTIL T-048 (P-COPASA 139/-), CONFORME NBR 6589 E 6371 DA ABNT</v>
          </cell>
          <cell r="K89" t="str">
            <v>U</v>
          </cell>
          <cell r="L89">
            <v>210</v>
          </cell>
          <cell r="M89">
            <v>92</v>
          </cell>
        </row>
        <row r="90">
          <cell r="I90" t="str">
            <v>G.00.00.00.01</v>
          </cell>
          <cell r="J90" t="str">
            <v>CURVA  90 º em PVC DN 150</v>
          </cell>
          <cell r="K90" t="str">
            <v>U</v>
          </cell>
          <cell r="L90">
            <v>25.48</v>
          </cell>
          <cell r="M90">
            <v>0</v>
          </cell>
        </row>
        <row r="91">
          <cell r="I91" t="str">
            <v>G.00.00.00.02</v>
          </cell>
          <cell r="J91" t="str">
            <v>TE  em  PVC, JE,  DN 150</v>
          </cell>
          <cell r="K91" t="str">
            <v>U</v>
          </cell>
          <cell r="L91">
            <v>20.91</v>
          </cell>
          <cell r="M91">
            <v>0</v>
          </cell>
        </row>
        <row r="92">
          <cell r="I92" t="str">
            <v>G.00.00.00.03</v>
          </cell>
          <cell r="J92" t="str">
            <v>CURVA  90 º em PVC DN 200</v>
          </cell>
          <cell r="K92" t="str">
            <v>U</v>
          </cell>
          <cell r="L92">
            <v>52.13</v>
          </cell>
          <cell r="M92">
            <v>2</v>
          </cell>
        </row>
        <row r="93">
          <cell r="I93" t="str">
            <v>G.00.00.00.04</v>
          </cell>
          <cell r="J93" t="str">
            <v>TE  em PVC, JE,  DN 200</v>
          </cell>
          <cell r="K93" t="str">
            <v>U</v>
          </cell>
          <cell r="L93">
            <v>42.97</v>
          </cell>
          <cell r="M93">
            <v>2</v>
          </cell>
        </row>
        <row r="94">
          <cell r="I94" t="str">
            <v>1.02.17.85.05</v>
          </cell>
          <cell r="J94" t="str">
            <v>TUBO DE FERRO FUNDIDO DÚCTIL CENTRIFUGADO, PONTA E BOLSA,JE, CLASSE K7 PARA ESGOTO, REVESTIMENTO INTERNO EM CIMENTO ALUMINOSO, CONFORME NBR 7663, INCLUSIVE ANEL DE BORRACHA -DN 150</v>
          </cell>
          <cell r="K94" t="str">
            <v>M</v>
          </cell>
          <cell r="L94">
            <v>103.84</v>
          </cell>
          <cell r="M94">
            <v>0</v>
          </cell>
        </row>
        <row r="95">
          <cell r="I95" t="str">
            <v>1.02.17.85.10</v>
          </cell>
          <cell r="J95" t="str">
            <v>TUBO DE FERRO FUNDIDO DÚCTIL CENTRIFUGADO, PONTA E BOLSA,JE, CLASSE K7 PARA ESGOTO, REVESTIMENTO INTERNO EM CIMENTO ALUMINOSO, CONFORME NBR 7663, INCLUSIVE ANEL DE BORRACHA -DN 200</v>
          </cell>
          <cell r="K95" t="str">
            <v>M</v>
          </cell>
          <cell r="L95">
            <v>129.03</v>
          </cell>
          <cell r="M95">
            <v>0</v>
          </cell>
        </row>
        <row r="96">
          <cell r="I96" t="str">
            <v>1.02.17.85.15</v>
          </cell>
          <cell r="J96" t="str">
            <v>TUBO DE FERRO FUNDIDO DÚCTIL CENTRIFUGADO, PONTA E BOLSA,JE, CLASSE K7 PARA ESGOTO, REVESTIMENTO INTERNO EM CIMENTO ALUMINOSO, CONFORME NBR 7663, INCLUSIVE ANEL DE BORRACHA -DN 250</v>
          </cell>
          <cell r="K96" t="str">
            <v>M</v>
          </cell>
          <cell r="L96">
            <v>168.33</v>
          </cell>
          <cell r="M96">
            <v>0</v>
          </cell>
        </row>
        <row r="97">
          <cell r="I97" t="str">
            <v>1.02.17.85.20</v>
          </cell>
          <cell r="J97" t="str">
            <v>TUBO DE FERRO FUNDIDO DÚCTIL CENTRIFUGADO, PONTA E BOLSA,JE, CLASSE K7 PARA ESGOTO, REVESTIMENTO INTERNO EM CIMENTO ALUMINOSO, CONFORME NBR 7663, INCLUSIVE ANEL DE BORRACHA -DN 300</v>
          </cell>
          <cell r="K97" t="str">
            <v>M</v>
          </cell>
          <cell r="L97">
            <v>204.48</v>
          </cell>
          <cell r="M97">
            <v>0</v>
          </cell>
        </row>
        <row r="102">
          <cell r="I102">
            <v>15</v>
          </cell>
          <cell r="J102" t="str">
            <v>SOMA</v>
          </cell>
        </row>
        <row r="103">
          <cell r="I103">
            <v>16</v>
          </cell>
          <cell r="J103" t="str">
            <v>BDI(40%)</v>
          </cell>
        </row>
        <row r="104">
          <cell r="I104">
            <v>17</v>
          </cell>
          <cell r="J104" t="str">
            <v>TOTAL DE SERVIÇOS</v>
          </cell>
        </row>
        <row r="106">
          <cell r="I106">
            <v>18</v>
          </cell>
          <cell r="J106" t="str">
            <v>MATERIAIS</v>
          </cell>
        </row>
        <row r="107">
          <cell r="I107">
            <v>19</v>
          </cell>
          <cell r="J107" t="str">
            <v>SOMA</v>
          </cell>
        </row>
        <row r="108">
          <cell r="I108">
            <v>20</v>
          </cell>
          <cell r="J108" t="str">
            <v>TAXA DE ADMINISTRAÇÃO (18%)</v>
          </cell>
        </row>
        <row r="109">
          <cell r="I109">
            <v>21</v>
          </cell>
          <cell r="J109" t="str">
            <v>TOTAL DE MATERIAIS</v>
          </cell>
        </row>
        <row r="113">
          <cell r="I113">
            <v>22</v>
          </cell>
          <cell r="J113" t="str">
            <v>TOTAL GERAL</v>
          </cell>
        </row>
      </sheetData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ÁLCULO"/>
      <sheetName val="Pista de Skate"/>
      <sheetName val="PLANILHA PRAÇA"/>
      <sheetName val="Cronograma"/>
      <sheetName val="QCI-GLOBAL"/>
      <sheetName val="BDI 2622"/>
    </sheetNames>
    <sheetDataSet>
      <sheetData sheetId="0" refreshError="1"/>
      <sheetData sheetId="1" refreshError="1"/>
      <sheetData sheetId="2" refreshError="1">
        <row r="2">
          <cell r="H2">
            <v>0.3</v>
          </cell>
        </row>
        <row r="15">
          <cell r="H15">
            <v>6594.119999999999</v>
          </cell>
        </row>
        <row r="19">
          <cell r="H19">
            <v>16497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8365-851D-4669-9D6C-427E32481453}">
  <sheetPr>
    <pageSetUpPr fitToPage="1"/>
  </sheetPr>
  <dimension ref="A1:L183"/>
  <sheetViews>
    <sheetView tabSelected="1" topLeftCell="A172" workbookViewId="0">
      <selection activeCell="A178" sqref="A178:G178"/>
    </sheetView>
  </sheetViews>
  <sheetFormatPr defaultRowHeight="14.4" x14ac:dyDescent="0.3"/>
  <cols>
    <col min="1" max="1" width="5.44140625" bestFit="1" customWidth="1"/>
    <col min="2" max="2" width="10.88671875" style="38" bestFit="1" customWidth="1"/>
    <col min="3" max="3" width="65.5546875" bestFit="1" customWidth="1"/>
    <col min="5" max="5" width="13.109375" bestFit="1" customWidth="1"/>
    <col min="6" max="6" width="10.33203125" style="41" bestFit="1" customWidth="1"/>
    <col min="7" max="7" width="12.33203125" style="26" bestFit="1" customWidth="1"/>
    <col min="8" max="8" width="14.33203125" style="14" bestFit="1" customWidth="1"/>
    <col min="9" max="9" width="18.109375" customWidth="1"/>
  </cols>
  <sheetData>
    <row r="1" spans="1:10" ht="18" x14ac:dyDescent="0.35">
      <c r="C1" s="107" t="s">
        <v>330</v>
      </c>
      <c r="D1" s="107"/>
      <c r="E1" s="107"/>
      <c r="F1" s="107"/>
      <c r="G1" s="107"/>
      <c r="H1" s="107"/>
    </row>
    <row r="2" spans="1:10" x14ac:dyDescent="0.3">
      <c r="C2" s="108" t="s">
        <v>331</v>
      </c>
      <c r="D2" s="108"/>
      <c r="E2" s="108"/>
      <c r="F2" s="108"/>
      <c r="G2" s="108"/>
      <c r="H2" s="108"/>
    </row>
    <row r="3" spans="1:10" x14ac:dyDescent="0.3">
      <c r="C3" s="108" t="s">
        <v>18</v>
      </c>
      <c r="D3" s="108"/>
      <c r="E3" s="108"/>
      <c r="F3" s="108"/>
      <c r="G3" s="108"/>
      <c r="H3" s="108"/>
    </row>
    <row r="4" spans="1:10" ht="15" thickBot="1" x14ac:dyDescent="0.35">
      <c r="A4" s="109"/>
      <c r="B4" s="109"/>
      <c r="C4" s="109"/>
      <c r="D4" s="109"/>
      <c r="E4" s="109"/>
      <c r="F4" s="109"/>
      <c r="G4" s="109"/>
      <c r="H4" s="109"/>
    </row>
    <row r="5" spans="1:10" ht="15" thickBot="1" x14ac:dyDescent="0.35">
      <c r="A5" s="110" t="s">
        <v>0</v>
      </c>
      <c r="B5" s="111"/>
      <c r="C5" s="111"/>
      <c r="D5" s="111"/>
      <c r="E5" s="111"/>
      <c r="F5" s="111"/>
      <c r="G5" s="111"/>
      <c r="H5" s="112"/>
    </row>
    <row r="6" spans="1:10" ht="15" thickBot="1" x14ac:dyDescent="0.35">
      <c r="A6" s="1"/>
      <c r="B6" s="1"/>
      <c r="C6" s="1"/>
      <c r="D6" s="1"/>
      <c r="E6" s="1"/>
      <c r="F6" s="15"/>
      <c r="G6" s="20"/>
      <c r="H6" s="1"/>
    </row>
    <row r="7" spans="1:10" x14ac:dyDescent="0.3">
      <c r="A7" s="101" t="s">
        <v>332</v>
      </c>
      <c r="B7" s="102"/>
      <c r="C7" s="102"/>
      <c r="D7" s="102"/>
      <c r="E7" s="103"/>
      <c r="F7" s="104" t="s">
        <v>1</v>
      </c>
      <c r="G7" s="105"/>
      <c r="H7" s="106"/>
      <c r="J7" s="14"/>
    </row>
    <row r="8" spans="1:10" ht="27" customHeight="1" x14ac:dyDescent="0.3">
      <c r="A8" s="118" t="s">
        <v>194</v>
      </c>
      <c r="B8" s="119"/>
      <c r="C8" s="119"/>
      <c r="D8" s="119"/>
      <c r="E8" s="120"/>
      <c r="F8" s="121" t="s">
        <v>413</v>
      </c>
      <c r="G8" s="122"/>
      <c r="H8" s="123"/>
    </row>
    <row r="9" spans="1:10" x14ac:dyDescent="0.3">
      <c r="A9" s="124" t="s">
        <v>333</v>
      </c>
      <c r="B9" s="125"/>
      <c r="C9" s="125"/>
      <c r="D9" s="125"/>
      <c r="E9" s="125"/>
      <c r="F9" s="125"/>
      <c r="G9" s="125"/>
      <c r="H9" s="18" t="s">
        <v>329</v>
      </c>
    </row>
    <row r="10" spans="1:10" x14ac:dyDescent="0.3">
      <c r="A10" s="126" t="s">
        <v>414</v>
      </c>
      <c r="B10" s="127"/>
      <c r="C10" s="127"/>
      <c r="D10" s="128"/>
      <c r="E10" s="129" t="s">
        <v>37</v>
      </c>
      <c r="F10" s="95" t="s">
        <v>2</v>
      </c>
      <c r="G10" s="21" t="s">
        <v>36</v>
      </c>
      <c r="H10" s="19" t="s">
        <v>3</v>
      </c>
    </row>
    <row r="11" spans="1:10" ht="15" thickBot="1" x14ac:dyDescent="0.35">
      <c r="A11" s="97" t="s">
        <v>53</v>
      </c>
      <c r="B11" s="98"/>
      <c r="C11" s="98"/>
      <c r="D11" s="99"/>
      <c r="E11" s="130"/>
      <c r="F11" s="96"/>
      <c r="G11" s="22" t="s">
        <v>4</v>
      </c>
      <c r="H11" s="2">
        <v>0.29809999999999998</v>
      </c>
    </row>
    <row r="12" spans="1:10" ht="15" thickBot="1" x14ac:dyDescent="0.35">
      <c r="A12" s="3"/>
      <c r="B12" s="3"/>
      <c r="C12" s="3"/>
      <c r="D12" s="3"/>
      <c r="E12" s="3"/>
      <c r="F12" s="16"/>
      <c r="G12" s="23"/>
      <c r="H12" s="3"/>
    </row>
    <row r="13" spans="1:10" ht="40.200000000000003" thickBot="1" x14ac:dyDescent="0.35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17" t="s">
        <v>10</v>
      </c>
      <c r="G13" s="24" t="s">
        <v>11</v>
      </c>
      <c r="H13" s="6" t="s">
        <v>12</v>
      </c>
    </row>
    <row r="14" spans="1:10" x14ac:dyDescent="0.3">
      <c r="A14" s="7">
        <v>1</v>
      </c>
      <c r="B14" s="8"/>
      <c r="C14" s="33" t="s">
        <v>308</v>
      </c>
      <c r="D14" s="9"/>
      <c r="E14" s="9"/>
      <c r="F14" s="40"/>
      <c r="G14" s="25"/>
      <c r="H14" s="10">
        <f>SUM(H15:H129)</f>
        <v>2086816.15</v>
      </c>
    </row>
    <row r="15" spans="1:10" ht="43.2" x14ac:dyDescent="0.3">
      <c r="A15" s="27" t="s">
        <v>13</v>
      </c>
      <c r="B15" s="42">
        <v>87879</v>
      </c>
      <c r="C15" s="34" t="s">
        <v>113</v>
      </c>
      <c r="D15" s="43" t="s">
        <v>42</v>
      </c>
      <c r="E15" s="47">
        <v>6000</v>
      </c>
      <c r="F15" s="53">
        <v>1.94</v>
      </c>
      <c r="G15" s="29">
        <f t="shared" ref="G15:G79" si="0">ROUND(F15*(1+$H$11),2)</f>
        <v>2.52</v>
      </c>
      <c r="H15" s="12">
        <f t="shared" ref="H15:H79" si="1">ROUND(G15*E15,2)</f>
        <v>15120</v>
      </c>
      <c r="I15">
        <v>1</v>
      </c>
    </row>
    <row r="16" spans="1:10" ht="57.6" x14ac:dyDescent="0.3">
      <c r="A16" s="27" t="s">
        <v>20</v>
      </c>
      <c r="B16" s="42">
        <v>87529</v>
      </c>
      <c r="C16" s="34" t="s">
        <v>22</v>
      </c>
      <c r="D16" s="35" t="s">
        <v>42</v>
      </c>
      <c r="E16" s="47">
        <v>6000</v>
      </c>
      <c r="F16" s="53">
        <v>14.56</v>
      </c>
      <c r="G16" s="29">
        <f t="shared" si="0"/>
        <v>18.899999999999999</v>
      </c>
      <c r="H16" s="12">
        <f t="shared" si="1"/>
        <v>113400</v>
      </c>
      <c r="I16">
        <v>1</v>
      </c>
    </row>
    <row r="17" spans="1:10" ht="57.6" x14ac:dyDescent="0.3">
      <c r="A17" s="27" t="s">
        <v>51</v>
      </c>
      <c r="B17" s="42">
        <v>103322</v>
      </c>
      <c r="C17" s="34" t="s">
        <v>114</v>
      </c>
      <c r="D17" s="35" t="s">
        <v>42</v>
      </c>
      <c r="E17" s="47">
        <v>3000</v>
      </c>
      <c r="F17" s="53">
        <v>15.92</v>
      </c>
      <c r="G17" s="29">
        <f t="shared" si="0"/>
        <v>20.67</v>
      </c>
      <c r="H17" s="12">
        <f t="shared" si="1"/>
        <v>62010</v>
      </c>
      <c r="I17">
        <v>1</v>
      </c>
    </row>
    <row r="18" spans="1:10" ht="57.6" x14ac:dyDescent="0.3">
      <c r="A18" s="27" t="s">
        <v>54</v>
      </c>
      <c r="B18" s="42">
        <v>103324</v>
      </c>
      <c r="C18" s="34" t="s">
        <v>115</v>
      </c>
      <c r="D18" s="35" t="s">
        <v>42</v>
      </c>
      <c r="E18" s="47">
        <v>1000</v>
      </c>
      <c r="F18" s="53">
        <v>22.94</v>
      </c>
      <c r="G18" s="29">
        <f t="shared" si="0"/>
        <v>29.78</v>
      </c>
      <c r="H18" s="12">
        <f t="shared" si="1"/>
        <v>29780</v>
      </c>
      <c r="I18">
        <v>1</v>
      </c>
    </row>
    <row r="19" spans="1:10" ht="31.5" customHeight="1" x14ac:dyDescent="0.3">
      <c r="A19" s="27" t="s">
        <v>55</v>
      </c>
      <c r="B19" s="42">
        <v>99059</v>
      </c>
      <c r="C19" s="34" t="s">
        <v>116</v>
      </c>
      <c r="D19" s="35" t="s">
        <v>138</v>
      </c>
      <c r="E19" s="47">
        <v>500</v>
      </c>
      <c r="F19" s="53">
        <v>25.51</v>
      </c>
      <c r="G19" s="29">
        <f t="shared" si="0"/>
        <v>33.11</v>
      </c>
      <c r="H19" s="12">
        <f t="shared" si="1"/>
        <v>16555</v>
      </c>
      <c r="I19">
        <v>1</v>
      </c>
    </row>
    <row r="20" spans="1:10" ht="51" customHeight="1" x14ac:dyDescent="0.3">
      <c r="A20" s="27" t="s">
        <v>56</v>
      </c>
      <c r="B20" s="42">
        <v>101963</v>
      </c>
      <c r="C20" s="34" t="s">
        <v>21</v>
      </c>
      <c r="D20" s="35" t="s">
        <v>42</v>
      </c>
      <c r="E20" s="47">
        <v>750</v>
      </c>
      <c r="F20" s="53">
        <v>24.11</v>
      </c>
      <c r="G20" s="29">
        <f t="shared" si="0"/>
        <v>31.3</v>
      </c>
      <c r="H20" s="12">
        <f t="shared" si="1"/>
        <v>23475</v>
      </c>
      <c r="I20">
        <v>1</v>
      </c>
    </row>
    <row r="21" spans="1:10" ht="43.2" x14ac:dyDescent="0.3">
      <c r="A21" s="27" t="s">
        <v>447</v>
      </c>
      <c r="B21" s="42">
        <v>94990</v>
      </c>
      <c r="C21" s="34" t="s">
        <v>117</v>
      </c>
      <c r="D21" s="35" t="s">
        <v>52</v>
      </c>
      <c r="E21" s="47">
        <v>125</v>
      </c>
      <c r="F21" s="54">
        <v>171.38</v>
      </c>
      <c r="G21" s="29">
        <f t="shared" si="0"/>
        <v>222.47</v>
      </c>
      <c r="H21" s="12">
        <f t="shared" si="1"/>
        <v>27808.75</v>
      </c>
      <c r="I21">
        <v>1</v>
      </c>
    </row>
    <row r="22" spans="1:10" ht="48.6" customHeight="1" x14ac:dyDescent="0.3">
      <c r="A22" s="27" t="s">
        <v>57</v>
      </c>
      <c r="B22" s="42">
        <v>94964</v>
      </c>
      <c r="C22" s="90" t="s">
        <v>415</v>
      </c>
      <c r="D22" s="35" t="s">
        <v>52</v>
      </c>
      <c r="E22" s="48">
        <v>250</v>
      </c>
      <c r="F22" s="49">
        <v>14.02</v>
      </c>
      <c r="G22" s="29">
        <f t="shared" si="0"/>
        <v>18.2</v>
      </c>
      <c r="H22" s="12">
        <f t="shared" si="1"/>
        <v>4550</v>
      </c>
      <c r="I22">
        <v>1</v>
      </c>
    </row>
    <row r="23" spans="1:10" ht="43.2" x14ac:dyDescent="0.3">
      <c r="A23" s="27" t="s">
        <v>58</v>
      </c>
      <c r="B23" s="42">
        <v>94965</v>
      </c>
      <c r="C23" s="34" t="s">
        <v>416</v>
      </c>
      <c r="D23" s="35" t="s">
        <v>52</v>
      </c>
      <c r="E23" s="48">
        <v>250</v>
      </c>
      <c r="F23" s="50">
        <v>55.31</v>
      </c>
      <c r="G23" s="29">
        <f t="shared" si="0"/>
        <v>71.8</v>
      </c>
      <c r="H23" s="12">
        <f t="shared" si="1"/>
        <v>17950</v>
      </c>
      <c r="I23">
        <v>1</v>
      </c>
    </row>
    <row r="24" spans="1:10" ht="43.2" x14ac:dyDescent="0.3">
      <c r="A24" s="27" t="s">
        <v>59</v>
      </c>
      <c r="B24" s="42">
        <v>103316</v>
      </c>
      <c r="C24" s="34" t="s">
        <v>417</v>
      </c>
      <c r="D24" s="35" t="s">
        <v>42</v>
      </c>
      <c r="E24" s="48">
        <v>1000</v>
      </c>
      <c r="F24" s="51">
        <v>19.37</v>
      </c>
      <c r="G24" s="29">
        <f t="shared" si="0"/>
        <v>25.14</v>
      </c>
      <c r="H24" s="12">
        <f t="shared" si="1"/>
        <v>25140</v>
      </c>
      <c r="I24">
        <v>1</v>
      </c>
    </row>
    <row r="25" spans="1:10" ht="28.8" x14ac:dyDescent="0.3">
      <c r="A25" s="27" t="s">
        <v>448</v>
      </c>
      <c r="B25" s="42">
        <v>103670</v>
      </c>
      <c r="C25" s="34" t="s">
        <v>23</v>
      </c>
      <c r="D25" s="35" t="s">
        <v>52</v>
      </c>
      <c r="E25" s="48">
        <v>100</v>
      </c>
      <c r="F25" s="51">
        <v>187.52</v>
      </c>
      <c r="G25" s="29">
        <f t="shared" si="0"/>
        <v>243.42</v>
      </c>
      <c r="H25" s="12">
        <f t="shared" si="1"/>
        <v>24342</v>
      </c>
      <c r="I25">
        <v>1</v>
      </c>
    </row>
    <row r="26" spans="1:10" ht="28.8" x14ac:dyDescent="0.3">
      <c r="A26" s="27" t="s">
        <v>60</v>
      </c>
      <c r="B26" s="42">
        <v>103673</v>
      </c>
      <c r="C26" s="34" t="s">
        <v>118</v>
      </c>
      <c r="D26" s="35" t="s">
        <v>52</v>
      </c>
      <c r="E26" s="48">
        <v>350</v>
      </c>
      <c r="F26" s="51">
        <v>25.64</v>
      </c>
      <c r="G26" s="29">
        <f t="shared" si="0"/>
        <v>33.28</v>
      </c>
      <c r="H26" s="12">
        <f t="shared" si="1"/>
        <v>11648</v>
      </c>
      <c r="I26">
        <v>1</v>
      </c>
    </row>
    <row r="27" spans="1:10" ht="28.8" x14ac:dyDescent="0.3">
      <c r="A27" s="27" t="s">
        <v>61</v>
      </c>
      <c r="B27" s="42">
        <v>94962</v>
      </c>
      <c r="C27" s="34" t="s">
        <v>119</v>
      </c>
      <c r="D27" s="35" t="s">
        <v>52</v>
      </c>
      <c r="E27" s="47">
        <v>100</v>
      </c>
      <c r="F27" s="55">
        <v>82.55</v>
      </c>
      <c r="G27" s="29">
        <f t="shared" si="0"/>
        <v>107.16</v>
      </c>
      <c r="H27" s="12">
        <f t="shared" si="1"/>
        <v>10716</v>
      </c>
      <c r="I27">
        <v>1</v>
      </c>
    </row>
    <row r="28" spans="1:10" ht="43.2" x14ac:dyDescent="0.3">
      <c r="A28" s="27" t="s">
        <v>62</v>
      </c>
      <c r="B28" s="42">
        <v>87630</v>
      </c>
      <c r="C28" s="34" t="s">
        <v>120</v>
      </c>
      <c r="D28" s="35" t="s">
        <v>42</v>
      </c>
      <c r="E28" s="47">
        <v>500</v>
      </c>
      <c r="F28" s="53">
        <v>10.01</v>
      </c>
      <c r="G28" s="29">
        <f t="shared" si="0"/>
        <v>12.99</v>
      </c>
      <c r="H28" s="12">
        <f t="shared" si="1"/>
        <v>6495</v>
      </c>
      <c r="I28">
        <v>1</v>
      </c>
    </row>
    <row r="29" spans="1:10" ht="28.8" x14ac:dyDescent="0.3">
      <c r="A29" s="27" t="s">
        <v>63</v>
      </c>
      <c r="B29" s="42" t="s">
        <v>195</v>
      </c>
      <c r="C29" s="34" t="s">
        <v>196</v>
      </c>
      <c r="D29" s="35" t="s">
        <v>42</v>
      </c>
      <c r="E29" s="47">
        <v>500</v>
      </c>
      <c r="F29" s="53">
        <v>20.058</v>
      </c>
      <c r="G29" s="29">
        <f t="shared" si="0"/>
        <v>26.04</v>
      </c>
      <c r="H29" s="12">
        <f t="shared" si="1"/>
        <v>13020</v>
      </c>
      <c r="I29">
        <v>1</v>
      </c>
      <c r="J29">
        <f>5.436+14.622</f>
        <v>20.058</v>
      </c>
    </row>
    <row r="30" spans="1:10" ht="28.8" x14ac:dyDescent="0.3">
      <c r="A30" s="27" t="s">
        <v>64</v>
      </c>
      <c r="B30" s="42" t="s">
        <v>197</v>
      </c>
      <c r="C30" s="34" t="s">
        <v>198</v>
      </c>
      <c r="D30" s="35" t="s">
        <v>42</v>
      </c>
      <c r="E30" s="47">
        <v>700</v>
      </c>
      <c r="F30" s="53">
        <v>20.058</v>
      </c>
      <c r="G30" s="29">
        <f t="shared" si="0"/>
        <v>26.04</v>
      </c>
      <c r="H30" s="12">
        <f t="shared" si="1"/>
        <v>18228</v>
      </c>
      <c r="I30">
        <v>1</v>
      </c>
      <c r="J30">
        <f>5.436+14.622</f>
        <v>20.058</v>
      </c>
    </row>
    <row r="31" spans="1:10" ht="28.8" x14ac:dyDescent="0.3">
      <c r="A31" s="27" t="s">
        <v>65</v>
      </c>
      <c r="B31" s="42" t="s">
        <v>199</v>
      </c>
      <c r="C31" s="34" t="s">
        <v>200</v>
      </c>
      <c r="D31" s="35" t="s">
        <v>42</v>
      </c>
      <c r="E31" s="47">
        <v>250</v>
      </c>
      <c r="F31" s="53">
        <v>22.495000000000001</v>
      </c>
      <c r="G31" s="29">
        <f t="shared" si="0"/>
        <v>29.2</v>
      </c>
      <c r="H31" s="12">
        <f t="shared" si="1"/>
        <v>7300</v>
      </c>
      <c r="I31">
        <v>1</v>
      </c>
      <c r="J31">
        <f>5.436+17.059</f>
        <v>22.495000000000001</v>
      </c>
    </row>
    <row r="32" spans="1:10" ht="28.8" x14ac:dyDescent="0.3">
      <c r="A32" s="27" t="s">
        <v>66</v>
      </c>
      <c r="B32" s="42">
        <v>96522</v>
      </c>
      <c r="C32" s="34" t="s">
        <v>121</v>
      </c>
      <c r="D32" s="35" t="s">
        <v>52</v>
      </c>
      <c r="E32" s="47">
        <v>100</v>
      </c>
      <c r="F32" s="54">
        <v>88.58</v>
      </c>
      <c r="G32" s="29">
        <f t="shared" si="0"/>
        <v>114.99</v>
      </c>
      <c r="H32" s="12">
        <f t="shared" si="1"/>
        <v>11499</v>
      </c>
      <c r="I32">
        <v>1</v>
      </c>
    </row>
    <row r="33" spans="1:12" ht="28.8" x14ac:dyDescent="0.3">
      <c r="A33" s="27" t="s">
        <v>67</v>
      </c>
      <c r="B33" s="42">
        <v>96523</v>
      </c>
      <c r="C33" s="34" t="s">
        <v>122</v>
      </c>
      <c r="D33" s="35" t="s">
        <v>52</v>
      </c>
      <c r="E33" s="48">
        <v>100</v>
      </c>
      <c r="F33" s="51">
        <v>58.17</v>
      </c>
      <c r="G33" s="29">
        <f t="shared" si="0"/>
        <v>75.510000000000005</v>
      </c>
      <c r="H33" s="12">
        <f t="shared" si="1"/>
        <v>7551</v>
      </c>
      <c r="I33">
        <v>1</v>
      </c>
    </row>
    <row r="34" spans="1:12" ht="28.8" x14ac:dyDescent="0.3">
      <c r="A34" s="27" t="s">
        <v>68</v>
      </c>
      <c r="B34" s="42">
        <v>96526</v>
      </c>
      <c r="C34" s="34" t="s">
        <v>123</v>
      </c>
      <c r="D34" s="35" t="s">
        <v>52</v>
      </c>
      <c r="E34" s="48">
        <v>100</v>
      </c>
      <c r="F34" s="51">
        <v>127.61</v>
      </c>
      <c r="G34" s="29">
        <f t="shared" si="0"/>
        <v>165.65</v>
      </c>
      <c r="H34" s="12">
        <f t="shared" si="1"/>
        <v>16565</v>
      </c>
      <c r="I34">
        <v>1</v>
      </c>
    </row>
    <row r="35" spans="1:12" ht="28.8" x14ac:dyDescent="0.3">
      <c r="A35" s="27" t="s">
        <v>69</v>
      </c>
      <c r="B35" s="42">
        <v>96527</v>
      </c>
      <c r="C35" s="34" t="s">
        <v>30</v>
      </c>
      <c r="D35" s="35" t="s">
        <v>52</v>
      </c>
      <c r="E35" s="48">
        <v>100</v>
      </c>
      <c r="F35" s="51">
        <v>63.79</v>
      </c>
      <c r="G35" s="29">
        <f t="shared" si="0"/>
        <v>82.81</v>
      </c>
      <c r="H35" s="12">
        <f t="shared" si="1"/>
        <v>8281</v>
      </c>
      <c r="I35">
        <v>1</v>
      </c>
    </row>
    <row r="36" spans="1:12" x14ac:dyDescent="0.3">
      <c r="A36" s="27" t="s">
        <v>70</v>
      </c>
      <c r="B36" s="42">
        <v>98524</v>
      </c>
      <c r="C36" s="34" t="s">
        <v>418</v>
      </c>
      <c r="D36" s="35" t="s">
        <v>42</v>
      </c>
      <c r="E36" s="47">
        <v>40000</v>
      </c>
      <c r="F36" s="56">
        <v>3.95</v>
      </c>
      <c r="G36" s="29">
        <f t="shared" si="0"/>
        <v>5.13</v>
      </c>
      <c r="H36" s="12">
        <f t="shared" si="1"/>
        <v>205200</v>
      </c>
      <c r="I36">
        <v>1</v>
      </c>
    </row>
    <row r="37" spans="1:12" ht="28.8" x14ac:dyDescent="0.3">
      <c r="A37" s="27" t="s">
        <v>71</v>
      </c>
      <c r="B37" s="42">
        <v>97622</v>
      </c>
      <c r="C37" s="34" t="s">
        <v>124</v>
      </c>
      <c r="D37" s="35" t="s">
        <v>52</v>
      </c>
      <c r="E37" s="48">
        <v>75</v>
      </c>
      <c r="F37" s="91">
        <v>34.6</v>
      </c>
      <c r="G37" s="29">
        <f t="shared" si="0"/>
        <v>44.91</v>
      </c>
      <c r="H37" s="12">
        <f t="shared" si="1"/>
        <v>3368.25</v>
      </c>
      <c r="I37">
        <v>1</v>
      </c>
    </row>
    <row r="38" spans="1:12" ht="28.8" x14ac:dyDescent="0.3">
      <c r="A38" s="27" t="s">
        <v>72</v>
      </c>
      <c r="B38" s="42">
        <v>97629</v>
      </c>
      <c r="C38" s="34" t="s">
        <v>125</v>
      </c>
      <c r="D38" s="35" t="s">
        <v>52</v>
      </c>
      <c r="E38" s="48">
        <v>100</v>
      </c>
      <c r="F38" s="51">
        <v>56.31</v>
      </c>
      <c r="G38" s="29">
        <f t="shared" si="0"/>
        <v>73.099999999999994</v>
      </c>
      <c r="H38" s="12">
        <f t="shared" si="1"/>
        <v>7310</v>
      </c>
      <c r="I38">
        <v>1</v>
      </c>
    </row>
    <row r="39" spans="1:12" ht="28.8" x14ac:dyDescent="0.3">
      <c r="A39" s="27" t="s">
        <v>73</v>
      </c>
      <c r="B39" s="42">
        <v>97633</v>
      </c>
      <c r="C39" s="34" t="s">
        <v>126</v>
      </c>
      <c r="D39" s="35" t="s">
        <v>42</v>
      </c>
      <c r="E39" s="48">
        <v>500</v>
      </c>
      <c r="F39" s="92">
        <v>14.6</v>
      </c>
      <c r="G39" s="29">
        <f t="shared" si="0"/>
        <v>18.95</v>
      </c>
      <c r="H39" s="12">
        <f t="shared" si="1"/>
        <v>9475</v>
      </c>
      <c r="I39">
        <v>1</v>
      </c>
    </row>
    <row r="40" spans="1:12" ht="28.8" x14ac:dyDescent="0.3">
      <c r="A40" s="27" t="s">
        <v>74</v>
      </c>
      <c r="B40" s="42">
        <v>98522</v>
      </c>
      <c r="C40" s="34" t="s">
        <v>127</v>
      </c>
      <c r="D40" s="35" t="s">
        <v>42</v>
      </c>
      <c r="E40" s="48">
        <v>500</v>
      </c>
      <c r="F40" s="51">
        <v>36.950000000000003</v>
      </c>
      <c r="G40" s="29">
        <f t="shared" si="0"/>
        <v>47.96</v>
      </c>
      <c r="H40" s="12">
        <f t="shared" si="1"/>
        <v>23980</v>
      </c>
      <c r="I40">
        <v>1</v>
      </c>
    </row>
    <row r="41" spans="1:12" ht="43.2" x14ac:dyDescent="0.3">
      <c r="A41" s="27" t="s">
        <v>75</v>
      </c>
      <c r="B41" s="42">
        <v>102253</v>
      </c>
      <c r="C41" s="34" t="s">
        <v>419</v>
      </c>
      <c r="D41" s="35" t="s">
        <v>42</v>
      </c>
      <c r="E41" s="48">
        <v>50</v>
      </c>
      <c r="F41" s="51">
        <v>73.08</v>
      </c>
      <c r="G41" s="29">
        <f t="shared" si="0"/>
        <v>94.87</v>
      </c>
      <c r="H41" s="12">
        <f t="shared" si="1"/>
        <v>4743.5</v>
      </c>
      <c r="I41">
        <v>1</v>
      </c>
    </row>
    <row r="42" spans="1:12" ht="57.6" x14ac:dyDescent="0.3">
      <c r="A42" s="27" t="s">
        <v>449</v>
      </c>
      <c r="B42" s="42" t="s">
        <v>96</v>
      </c>
      <c r="C42" s="34" t="s">
        <v>201</v>
      </c>
      <c r="D42" s="35" t="s">
        <v>139</v>
      </c>
      <c r="E42" s="48">
        <v>100</v>
      </c>
      <c r="F42" s="50">
        <v>20.77</v>
      </c>
      <c r="G42" s="29">
        <f t="shared" si="0"/>
        <v>26.96</v>
      </c>
      <c r="H42" s="12">
        <f t="shared" si="1"/>
        <v>2696</v>
      </c>
      <c r="I42">
        <v>1</v>
      </c>
    </row>
    <row r="43" spans="1:12" ht="57.6" x14ac:dyDescent="0.3">
      <c r="A43" s="27" t="s">
        <v>76</v>
      </c>
      <c r="B43" s="42" t="s">
        <v>97</v>
      </c>
      <c r="C43" s="34" t="s">
        <v>202</v>
      </c>
      <c r="D43" s="35" t="s">
        <v>139</v>
      </c>
      <c r="E43" s="48">
        <v>100</v>
      </c>
      <c r="F43" s="51">
        <v>20.77</v>
      </c>
      <c r="G43" s="29">
        <f>ROUND(F43*(1+$H$11),2)</f>
        <v>26.96</v>
      </c>
      <c r="H43" s="12">
        <f t="shared" si="1"/>
        <v>2696</v>
      </c>
      <c r="I43">
        <v>1</v>
      </c>
    </row>
    <row r="44" spans="1:12" ht="57.6" x14ac:dyDescent="0.3">
      <c r="A44" s="27" t="s">
        <v>77</v>
      </c>
      <c r="B44" s="42" t="s">
        <v>98</v>
      </c>
      <c r="C44" s="34" t="s">
        <v>128</v>
      </c>
      <c r="D44" s="35" t="s">
        <v>42</v>
      </c>
      <c r="E44" s="48">
        <v>500</v>
      </c>
      <c r="F44" s="51">
        <v>31.39</v>
      </c>
      <c r="G44" s="29">
        <f t="shared" si="0"/>
        <v>40.75</v>
      </c>
      <c r="H44" s="12">
        <f t="shared" si="1"/>
        <v>20375</v>
      </c>
      <c r="I44">
        <v>1</v>
      </c>
    </row>
    <row r="45" spans="1:12" ht="57.6" x14ac:dyDescent="0.3">
      <c r="A45" s="27" t="s">
        <v>78</v>
      </c>
      <c r="B45" s="42" t="s">
        <v>99</v>
      </c>
      <c r="C45" s="34" t="s">
        <v>129</v>
      </c>
      <c r="D45" s="35" t="s">
        <v>42</v>
      </c>
      <c r="E45" s="48">
        <v>400</v>
      </c>
      <c r="F45" s="51">
        <v>37.049999999999997</v>
      </c>
      <c r="G45" s="29">
        <f t="shared" si="0"/>
        <v>48.09</v>
      </c>
      <c r="H45" s="12">
        <f t="shared" si="1"/>
        <v>19236</v>
      </c>
      <c r="I45">
        <v>1</v>
      </c>
      <c r="K45" t="s">
        <v>420</v>
      </c>
      <c r="L45" t="s">
        <v>421</v>
      </c>
    </row>
    <row r="46" spans="1:12" ht="72" x14ac:dyDescent="0.3">
      <c r="A46" s="27" t="s">
        <v>79</v>
      </c>
      <c r="B46" s="42" t="s">
        <v>100</v>
      </c>
      <c r="C46" s="34" t="s">
        <v>203</v>
      </c>
      <c r="D46" s="35" t="s">
        <v>139</v>
      </c>
      <c r="E46" s="47">
        <v>20</v>
      </c>
      <c r="F46" s="56">
        <v>83.25</v>
      </c>
      <c r="G46" s="29">
        <f t="shared" si="0"/>
        <v>108.07</v>
      </c>
      <c r="H46" s="12">
        <f t="shared" si="1"/>
        <v>2161.4</v>
      </c>
      <c r="I46">
        <v>1</v>
      </c>
    </row>
    <row r="47" spans="1:12" ht="72" x14ac:dyDescent="0.3">
      <c r="A47" s="27" t="s">
        <v>80</v>
      </c>
      <c r="B47" s="42" t="s">
        <v>101</v>
      </c>
      <c r="C47" s="34" t="s">
        <v>204</v>
      </c>
      <c r="D47" s="35" t="s">
        <v>139</v>
      </c>
      <c r="E47" s="48">
        <v>20</v>
      </c>
      <c r="F47" s="51">
        <v>30.91</v>
      </c>
      <c r="G47" s="29">
        <f>ROUND(F47*(1+$H$11),2)</f>
        <v>40.119999999999997</v>
      </c>
      <c r="H47" s="12">
        <f t="shared" si="1"/>
        <v>802.4</v>
      </c>
    </row>
    <row r="48" spans="1:12" ht="72" x14ac:dyDescent="0.3">
      <c r="A48" s="27" t="s">
        <v>81</v>
      </c>
      <c r="B48" s="42" t="s">
        <v>102</v>
      </c>
      <c r="C48" s="34" t="s">
        <v>205</v>
      </c>
      <c r="D48" s="35" t="s">
        <v>139</v>
      </c>
      <c r="E48" s="48">
        <v>20</v>
      </c>
      <c r="F48" s="51">
        <v>30.91</v>
      </c>
      <c r="G48" s="29">
        <f t="shared" si="0"/>
        <v>40.119999999999997</v>
      </c>
      <c r="H48" s="12">
        <f t="shared" si="1"/>
        <v>802.4</v>
      </c>
    </row>
    <row r="49" spans="1:10" ht="57.6" x14ac:dyDescent="0.3">
      <c r="A49" s="27" t="s">
        <v>82</v>
      </c>
      <c r="B49" s="42" t="s">
        <v>103</v>
      </c>
      <c r="C49" s="34" t="s">
        <v>206</v>
      </c>
      <c r="D49" s="35" t="s">
        <v>139</v>
      </c>
      <c r="E49" s="48">
        <v>20</v>
      </c>
      <c r="F49" s="50">
        <v>33.729999999999997</v>
      </c>
      <c r="G49" s="29">
        <f t="shared" si="0"/>
        <v>43.78</v>
      </c>
      <c r="H49" s="12">
        <f t="shared" si="1"/>
        <v>875.6</v>
      </c>
    </row>
    <row r="50" spans="1:10" ht="72" x14ac:dyDescent="0.3">
      <c r="A50" s="27" t="s">
        <v>83</v>
      </c>
      <c r="B50" s="42" t="s">
        <v>104</v>
      </c>
      <c r="C50" s="34" t="s">
        <v>207</v>
      </c>
      <c r="D50" s="35" t="s">
        <v>139</v>
      </c>
      <c r="E50" s="48">
        <v>20</v>
      </c>
      <c r="F50" s="51">
        <v>30.91</v>
      </c>
      <c r="G50" s="29">
        <f t="shared" si="0"/>
        <v>40.119999999999997</v>
      </c>
      <c r="H50" s="12">
        <f t="shared" si="1"/>
        <v>802.4</v>
      </c>
    </row>
    <row r="51" spans="1:10" ht="72" x14ac:dyDescent="0.3">
      <c r="A51" s="27" t="s">
        <v>84</v>
      </c>
      <c r="B51" s="42" t="s">
        <v>105</v>
      </c>
      <c r="C51" s="34" t="s">
        <v>208</v>
      </c>
      <c r="D51" s="35" t="s">
        <v>139</v>
      </c>
      <c r="E51" s="48">
        <v>20</v>
      </c>
      <c r="F51" s="51">
        <v>33.729999999999997</v>
      </c>
      <c r="G51" s="29">
        <f t="shared" si="0"/>
        <v>43.78</v>
      </c>
      <c r="H51" s="12">
        <f t="shared" si="1"/>
        <v>875.6</v>
      </c>
    </row>
    <row r="52" spans="1:10" ht="72" x14ac:dyDescent="0.3">
      <c r="A52" s="27" t="s">
        <v>85</v>
      </c>
      <c r="B52" s="42" t="s">
        <v>106</v>
      </c>
      <c r="C52" s="34" t="s">
        <v>209</v>
      </c>
      <c r="D52" s="35" t="s">
        <v>139</v>
      </c>
      <c r="E52" s="48">
        <v>20</v>
      </c>
      <c r="F52" s="51">
        <v>41.22</v>
      </c>
      <c r="G52" s="29">
        <f t="shared" si="0"/>
        <v>53.51</v>
      </c>
      <c r="H52" s="12">
        <f t="shared" si="1"/>
        <v>1070.2</v>
      </c>
    </row>
    <row r="53" spans="1:10" ht="28.8" x14ac:dyDescent="0.3">
      <c r="A53" s="27" t="s">
        <v>86</v>
      </c>
      <c r="B53" s="42">
        <v>94265</v>
      </c>
      <c r="C53" s="34" t="s">
        <v>130</v>
      </c>
      <c r="D53" s="35" t="s">
        <v>46</v>
      </c>
      <c r="E53" s="48">
        <v>2500</v>
      </c>
      <c r="F53" s="50">
        <v>11.41</v>
      </c>
      <c r="G53" s="29">
        <f t="shared" si="0"/>
        <v>14.81</v>
      </c>
      <c r="H53" s="12">
        <f t="shared" si="1"/>
        <v>37025</v>
      </c>
      <c r="I53">
        <v>1</v>
      </c>
    </row>
    <row r="54" spans="1:10" ht="57.6" x14ac:dyDescent="0.3">
      <c r="A54" s="27" t="s">
        <v>87</v>
      </c>
      <c r="B54" s="42">
        <v>94276</v>
      </c>
      <c r="C54" s="34" t="s">
        <v>131</v>
      </c>
      <c r="D54" s="35" t="s">
        <v>46</v>
      </c>
      <c r="E54" s="48">
        <v>500</v>
      </c>
      <c r="F54" s="51">
        <v>8.7799999999999994</v>
      </c>
      <c r="G54" s="29">
        <f>ROUND(F54*(1+$H$11),2)</f>
        <v>11.4</v>
      </c>
      <c r="H54" s="12">
        <f t="shared" si="1"/>
        <v>5700</v>
      </c>
      <c r="I54">
        <v>1</v>
      </c>
    </row>
    <row r="55" spans="1:10" ht="57.6" x14ac:dyDescent="0.3">
      <c r="A55" s="27" t="s">
        <v>88</v>
      </c>
      <c r="B55" s="42">
        <v>94275</v>
      </c>
      <c r="C55" s="34" t="s">
        <v>315</v>
      </c>
      <c r="D55" s="35" t="s">
        <v>46</v>
      </c>
      <c r="E55" s="48">
        <v>2500</v>
      </c>
      <c r="F55" s="51">
        <v>6.97</v>
      </c>
      <c r="G55" s="29">
        <f t="shared" si="0"/>
        <v>9.0500000000000007</v>
      </c>
      <c r="H55" s="12">
        <f t="shared" si="1"/>
        <v>22625</v>
      </c>
      <c r="I55">
        <v>1</v>
      </c>
    </row>
    <row r="56" spans="1:10" ht="57.6" x14ac:dyDescent="0.3">
      <c r="A56" s="27" t="s">
        <v>89</v>
      </c>
      <c r="B56" s="42" t="s">
        <v>107</v>
      </c>
      <c r="C56" s="34" t="s">
        <v>132</v>
      </c>
      <c r="D56" s="35" t="s">
        <v>46</v>
      </c>
      <c r="E56" s="48">
        <v>500</v>
      </c>
      <c r="F56" s="51">
        <v>33.93</v>
      </c>
      <c r="G56" s="29">
        <f t="shared" si="0"/>
        <v>44.04</v>
      </c>
      <c r="H56" s="12">
        <f t="shared" si="1"/>
        <v>22020</v>
      </c>
      <c r="I56">
        <v>1</v>
      </c>
      <c r="J56">
        <f>21.744+12.185</f>
        <v>33.929000000000002</v>
      </c>
    </row>
    <row r="57" spans="1:10" ht="28.8" x14ac:dyDescent="0.3">
      <c r="A57" s="27" t="s">
        <v>90</v>
      </c>
      <c r="B57" s="42" t="s">
        <v>108</v>
      </c>
      <c r="C57" s="34" t="s">
        <v>133</v>
      </c>
      <c r="D57" s="35" t="s">
        <v>42</v>
      </c>
      <c r="E57" s="48">
        <v>1200</v>
      </c>
      <c r="F57" s="92">
        <v>20.058</v>
      </c>
      <c r="G57" s="29">
        <f t="shared" si="0"/>
        <v>26.04</v>
      </c>
      <c r="H57" s="12">
        <f t="shared" si="1"/>
        <v>31248</v>
      </c>
      <c r="I57">
        <v>1</v>
      </c>
      <c r="J57">
        <f>5.436+14.622</f>
        <v>20.058</v>
      </c>
    </row>
    <row r="58" spans="1:10" ht="28.8" x14ac:dyDescent="0.3">
      <c r="A58" s="27" t="s">
        <v>91</v>
      </c>
      <c r="B58" s="42" t="s">
        <v>109</v>
      </c>
      <c r="C58" s="34" t="s">
        <v>134</v>
      </c>
      <c r="D58" s="35" t="s">
        <v>42</v>
      </c>
      <c r="E58" s="48">
        <v>1000</v>
      </c>
      <c r="F58" s="51">
        <v>20.059999999999999</v>
      </c>
      <c r="G58" s="29">
        <f t="shared" si="0"/>
        <v>26.04</v>
      </c>
      <c r="H58" s="12">
        <f t="shared" si="1"/>
        <v>26040</v>
      </c>
      <c r="I58">
        <v>1</v>
      </c>
      <c r="J58">
        <f>5.436+14.622</f>
        <v>20.058</v>
      </c>
    </row>
    <row r="59" spans="1:10" ht="28.8" x14ac:dyDescent="0.3">
      <c r="A59" s="27" t="s">
        <v>92</v>
      </c>
      <c r="B59" s="42" t="s">
        <v>110</v>
      </c>
      <c r="C59" s="34" t="s">
        <v>135</v>
      </c>
      <c r="D59" s="35" t="s">
        <v>42</v>
      </c>
      <c r="E59" s="48">
        <v>3000</v>
      </c>
      <c r="F59" s="51">
        <v>19.47</v>
      </c>
      <c r="G59" s="29">
        <f t="shared" si="0"/>
        <v>25.27</v>
      </c>
      <c r="H59" s="12">
        <f t="shared" si="1"/>
        <v>75810</v>
      </c>
      <c r="I59">
        <v>1</v>
      </c>
      <c r="J59">
        <f>8.305+11.1696</f>
        <v>19.474600000000002</v>
      </c>
    </row>
    <row r="60" spans="1:10" ht="43.2" x14ac:dyDescent="0.3">
      <c r="A60" s="27" t="s">
        <v>93</v>
      </c>
      <c r="B60" s="42" t="s">
        <v>423</v>
      </c>
      <c r="C60" s="34" t="s">
        <v>422</v>
      </c>
      <c r="D60" s="35" t="s">
        <v>46</v>
      </c>
      <c r="E60" s="48">
        <v>100</v>
      </c>
      <c r="F60" s="51">
        <v>42.49</v>
      </c>
      <c r="G60" s="29">
        <f t="shared" si="0"/>
        <v>55.16</v>
      </c>
      <c r="H60" s="12">
        <f t="shared" si="1"/>
        <v>5516</v>
      </c>
      <c r="I60">
        <v>1</v>
      </c>
    </row>
    <row r="61" spans="1:10" x14ac:dyDescent="0.3">
      <c r="A61" s="27" t="s">
        <v>94</v>
      </c>
      <c r="B61" s="34" t="s">
        <v>111</v>
      </c>
      <c r="C61" s="34" t="s">
        <v>136</v>
      </c>
      <c r="D61" s="35" t="s">
        <v>42</v>
      </c>
      <c r="E61" s="48">
        <v>200</v>
      </c>
      <c r="F61" s="51">
        <v>101.59</v>
      </c>
      <c r="G61" s="29">
        <f t="shared" si="0"/>
        <v>131.87</v>
      </c>
      <c r="H61" s="12">
        <f t="shared" si="1"/>
        <v>26374</v>
      </c>
      <c r="I61">
        <v>1</v>
      </c>
      <c r="J61">
        <f>60.7451+40.8488</f>
        <v>101.59389999999999</v>
      </c>
    </row>
    <row r="62" spans="1:10" x14ac:dyDescent="0.3">
      <c r="A62" s="27" t="s">
        <v>95</v>
      </c>
      <c r="B62" s="34" t="s">
        <v>112</v>
      </c>
      <c r="C62" s="34" t="s">
        <v>137</v>
      </c>
      <c r="D62" s="35" t="s">
        <v>42</v>
      </c>
      <c r="E62" s="48">
        <v>120</v>
      </c>
      <c r="F62" s="51">
        <v>103.86</v>
      </c>
      <c r="G62" s="29">
        <f t="shared" si="0"/>
        <v>134.82</v>
      </c>
      <c r="H62" s="12">
        <f t="shared" si="1"/>
        <v>16178.4</v>
      </c>
      <c r="I62">
        <v>1</v>
      </c>
      <c r="J62">
        <f>44.2933+59.5711</f>
        <v>103.8644</v>
      </c>
    </row>
    <row r="63" spans="1:10" ht="57.6" x14ac:dyDescent="0.3">
      <c r="A63" s="27" t="s">
        <v>212</v>
      </c>
      <c r="B63" s="34" t="s">
        <v>425</v>
      </c>
      <c r="C63" s="34" t="s">
        <v>424</v>
      </c>
      <c r="D63" s="35" t="s">
        <v>52</v>
      </c>
      <c r="E63" s="48">
        <v>150</v>
      </c>
      <c r="F63" s="51">
        <v>94.22</v>
      </c>
      <c r="G63" s="29">
        <f t="shared" si="0"/>
        <v>122.31</v>
      </c>
      <c r="H63" s="12">
        <f t="shared" si="1"/>
        <v>18346.5</v>
      </c>
      <c r="I63">
        <v>1</v>
      </c>
    </row>
    <row r="64" spans="1:10" ht="57.6" x14ac:dyDescent="0.3">
      <c r="A64" s="27" t="s">
        <v>213</v>
      </c>
      <c r="B64" s="42" t="s">
        <v>316</v>
      </c>
      <c r="C64" s="34" t="s">
        <v>317</v>
      </c>
      <c r="D64" s="35" t="s">
        <v>42</v>
      </c>
      <c r="E64" s="48">
        <v>1000</v>
      </c>
      <c r="F64" s="51">
        <v>25.73</v>
      </c>
      <c r="G64" s="29">
        <f t="shared" si="0"/>
        <v>33.4</v>
      </c>
      <c r="H64" s="12">
        <f t="shared" si="1"/>
        <v>33400</v>
      </c>
      <c r="I64">
        <v>1</v>
      </c>
    </row>
    <row r="65" spans="1:9" ht="43.2" x14ac:dyDescent="0.3">
      <c r="A65" s="27" t="s">
        <v>214</v>
      </c>
      <c r="B65" s="42" t="s">
        <v>427</v>
      </c>
      <c r="C65" s="34" t="s">
        <v>426</v>
      </c>
      <c r="D65" s="35" t="s">
        <v>46</v>
      </c>
      <c r="E65" s="48">
        <v>10000</v>
      </c>
      <c r="F65" s="50">
        <v>5.42</v>
      </c>
      <c r="G65" s="29">
        <f t="shared" si="0"/>
        <v>7.04</v>
      </c>
      <c r="H65" s="12">
        <f t="shared" si="1"/>
        <v>70400</v>
      </c>
      <c r="I65">
        <v>1</v>
      </c>
    </row>
    <row r="66" spans="1:9" ht="43.2" x14ac:dyDescent="0.3">
      <c r="A66" s="27" t="s">
        <v>215</v>
      </c>
      <c r="B66" s="42">
        <v>87262</v>
      </c>
      <c r="C66" s="34" t="s">
        <v>318</v>
      </c>
      <c r="D66" s="35" t="s">
        <v>42</v>
      </c>
      <c r="E66" s="48">
        <v>1000</v>
      </c>
      <c r="F66" s="50">
        <v>19.260000000000002</v>
      </c>
      <c r="G66" s="29">
        <f t="shared" si="0"/>
        <v>25</v>
      </c>
      <c r="H66" s="12">
        <f t="shared" si="1"/>
        <v>25000</v>
      </c>
      <c r="I66">
        <v>1</v>
      </c>
    </row>
    <row r="67" spans="1:9" ht="44.25" customHeight="1" x14ac:dyDescent="0.3">
      <c r="A67" s="27" t="s">
        <v>216</v>
      </c>
      <c r="B67" s="42">
        <v>87265</v>
      </c>
      <c r="C67" s="34" t="s">
        <v>154</v>
      </c>
      <c r="D67" s="35" t="s">
        <v>42</v>
      </c>
      <c r="E67" s="48">
        <v>1500</v>
      </c>
      <c r="F67" s="51">
        <v>14.47</v>
      </c>
      <c r="G67" s="29">
        <f t="shared" si="0"/>
        <v>18.78</v>
      </c>
      <c r="H67" s="12">
        <f t="shared" si="1"/>
        <v>28170</v>
      </c>
      <c r="I67">
        <v>1</v>
      </c>
    </row>
    <row r="68" spans="1:9" ht="46.5" customHeight="1" x14ac:dyDescent="0.3">
      <c r="A68" s="27" t="s">
        <v>217</v>
      </c>
      <c r="B68" s="42">
        <v>87269</v>
      </c>
      <c r="C68" s="34" t="s">
        <v>155</v>
      </c>
      <c r="D68" s="35" t="s">
        <v>42</v>
      </c>
      <c r="E68" s="48">
        <v>1000</v>
      </c>
      <c r="F68" s="51">
        <v>17.239999999999998</v>
      </c>
      <c r="G68" s="29">
        <f t="shared" si="0"/>
        <v>22.38</v>
      </c>
      <c r="H68" s="12">
        <f t="shared" si="1"/>
        <v>22380</v>
      </c>
      <c r="I68">
        <v>1</v>
      </c>
    </row>
    <row r="69" spans="1:9" ht="46.5" customHeight="1" x14ac:dyDescent="0.3">
      <c r="A69" s="27" t="s">
        <v>218</v>
      </c>
      <c r="B69" s="42">
        <v>87275</v>
      </c>
      <c r="C69" s="34" t="s">
        <v>156</v>
      </c>
      <c r="D69" s="35" t="s">
        <v>42</v>
      </c>
      <c r="E69" s="48">
        <v>500</v>
      </c>
      <c r="F69" s="51">
        <v>23.06</v>
      </c>
      <c r="G69" s="29">
        <f t="shared" si="0"/>
        <v>29.93</v>
      </c>
      <c r="H69" s="12">
        <f t="shared" si="1"/>
        <v>14965</v>
      </c>
      <c r="I69">
        <v>1</v>
      </c>
    </row>
    <row r="70" spans="1:9" x14ac:dyDescent="0.3">
      <c r="A70" s="27" t="s">
        <v>219</v>
      </c>
      <c r="B70" s="42">
        <v>98689</v>
      </c>
      <c r="C70" s="34" t="s">
        <v>157</v>
      </c>
      <c r="D70" s="35" t="s">
        <v>138</v>
      </c>
      <c r="E70" s="48">
        <v>100</v>
      </c>
      <c r="F70" s="51">
        <v>14.52</v>
      </c>
      <c r="G70" s="29">
        <f t="shared" si="0"/>
        <v>18.850000000000001</v>
      </c>
      <c r="H70" s="12">
        <f t="shared" si="1"/>
        <v>1885</v>
      </c>
      <c r="I70">
        <v>1</v>
      </c>
    </row>
    <row r="71" spans="1:9" ht="28.8" x14ac:dyDescent="0.3">
      <c r="A71" s="27" t="s">
        <v>220</v>
      </c>
      <c r="B71" s="42">
        <v>91990</v>
      </c>
      <c r="C71" s="34" t="s">
        <v>335</v>
      </c>
      <c r="D71" s="35" t="s">
        <v>139</v>
      </c>
      <c r="E71" s="48">
        <v>500</v>
      </c>
      <c r="F71" s="51">
        <v>17.61</v>
      </c>
      <c r="G71" s="29">
        <f t="shared" si="0"/>
        <v>22.86</v>
      </c>
      <c r="H71" s="12">
        <f t="shared" si="1"/>
        <v>11430</v>
      </c>
      <c r="I71">
        <v>1</v>
      </c>
    </row>
    <row r="72" spans="1:9" ht="28.8" x14ac:dyDescent="0.3">
      <c r="A72" s="27" t="s">
        <v>221</v>
      </c>
      <c r="B72" s="42">
        <v>91994</v>
      </c>
      <c r="C72" s="34" t="s">
        <v>336</v>
      </c>
      <c r="D72" s="35" t="s">
        <v>139</v>
      </c>
      <c r="E72" s="48">
        <v>500</v>
      </c>
      <c r="F72" s="50">
        <v>10.92</v>
      </c>
      <c r="G72" s="29">
        <f t="shared" si="0"/>
        <v>14.18</v>
      </c>
      <c r="H72" s="12">
        <f t="shared" si="1"/>
        <v>7090</v>
      </c>
      <c r="I72">
        <v>1</v>
      </c>
    </row>
    <row r="73" spans="1:9" ht="28.8" x14ac:dyDescent="0.3">
      <c r="A73" s="27" t="s">
        <v>222</v>
      </c>
      <c r="B73" s="42">
        <v>91995</v>
      </c>
      <c r="C73" s="34" t="s">
        <v>337</v>
      </c>
      <c r="D73" s="35" t="s">
        <v>139</v>
      </c>
      <c r="E73" s="48">
        <v>500</v>
      </c>
      <c r="F73" s="51">
        <v>15.33</v>
      </c>
      <c r="G73" s="29">
        <f t="shared" si="0"/>
        <v>19.899999999999999</v>
      </c>
      <c r="H73" s="12">
        <f t="shared" si="1"/>
        <v>9950</v>
      </c>
      <c r="I73">
        <v>1</v>
      </c>
    </row>
    <row r="74" spans="1:9" ht="28.8" x14ac:dyDescent="0.3">
      <c r="A74" s="27" t="s">
        <v>223</v>
      </c>
      <c r="B74" s="42">
        <v>91953</v>
      </c>
      <c r="C74" s="34" t="s">
        <v>210</v>
      </c>
      <c r="D74" s="35" t="s">
        <v>139</v>
      </c>
      <c r="E74" s="48">
        <v>500</v>
      </c>
      <c r="F74" s="51">
        <v>12.42</v>
      </c>
      <c r="G74" s="29">
        <f t="shared" si="0"/>
        <v>16.12</v>
      </c>
      <c r="H74" s="12">
        <f t="shared" si="1"/>
        <v>8060</v>
      </c>
      <c r="I74">
        <v>1</v>
      </c>
    </row>
    <row r="75" spans="1:9" ht="28.8" x14ac:dyDescent="0.3">
      <c r="A75" s="27" t="s">
        <v>224</v>
      </c>
      <c r="B75" s="42">
        <v>103782</v>
      </c>
      <c r="C75" s="34" t="s">
        <v>428</v>
      </c>
      <c r="D75" s="35" t="s">
        <v>139</v>
      </c>
      <c r="E75" s="48">
        <v>600</v>
      </c>
      <c r="F75" s="51">
        <v>12.74</v>
      </c>
      <c r="G75" s="29">
        <f t="shared" si="0"/>
        <v>16.54</v>
      </c>
      <c r="H75" s="12">
        <f t="shared" si="1"/>
        <v>9924</v>
      </c>
    </row>
    <row r="76" spans="1:9" ht="32.25" customHeight="1" x14ac:dyDescent="0.3">
      <c r="A76" s="27" t="s">
        <v>225</v>
      </c>
      <c r="B76" s="42">
        <v>91926</v>
      </c>
      <c r="C76" s="34" t="s">
        <v>338</v>
      </c>
      <c r="D76" s="35" t="s">
        <v>46</v>
      </c>
      <c r="E76" s="48">
        <v>5000</v>
      </c>
      <c r="F76" s="51">
        <v>1</v>
      </c>
      <c r="G76" s="29">
        <f t="shared" si="0"/>
        <v>1.3</v>
      </c>
      <c r="H76" s="12">
        <f t="shared" si="1"/>
        <v>6500</v>
      </c>
    </row>
    <row r="77" spans="1:9" ht="31.5" customHeight="1" x14ac:dyDescent="0.3">
      <c r="A77" s="27" t="s">
        <v>226</v>
      </c>
      <c r="B77" s="42">
        <v>91928</v>
      </c>
      <c r="C77" s="34" t="s">
        <v>339</v>
      </c>
      <c r="D77" s="35" t="s">
        <v>46</v>
      </c>
      <c r="E77" s="48">
        <v>4000</v>
      </c>
      <c r="F77" s="51">
        <v>1.34</v>
      </c>
      <c r="G77" s="29">
        <f t="shared" si="0"/>
        <v>1.74</v>
      </c>
      <c r="H77" s="12">
        <f t="shared" si="1"/>
        <v>6960</v>
      </c>
    </row>
    <row r="78" spans="1:9" ht="30.75" customHeight="1" x14ac:dyDescent="0.3">
      <c r="A78" s="27" t="s">
        <v>227</v>
      </c>
      <c r="B78" s="42">
        <v>91930</v>
      </c>
      <c r="C78" s="34" t="s">
        <v>340</v>
      </c>
      <c r="D78" s="35" t="s">
        <v>46</v>
      </c>
      <c r="E78" s="48">
        <v>3000</v>
      </c>
      <c r="F78" s="51">
        <v>1.75</v>
      </c>
      <c r="G78" s="29">
        <f t="shared" si="0"/>
        <v>2.27</v>
      </c>
      <c r="H78" s="12">
        <f t="shared" si="1"/>
        <v>6810</v>
      </c>
    </row>
    <row r="79" spans="1:9" ht="30.75" customHeight="1" x14ac:dyDescent="0.3">
      <c r="A79" s="27" t="s">
        <v>228</v>
      </c>
      <c r="B79" s="42">
        <v>91932</v>
      </c>
      <c r="C79" s="34" t="s">
        <v>341</v>
      </c>
      <c r="D79" s="35" t="s">
        <v>46</v>
      </c>
      <c r="E79" s="48">
        <v>1000</v>
      </c>
      <c r="F79" s="50">
        <v>2.59</v>
      </c>
      <c r="G79" s="29">
        <f t="shared" si="0"/>
        <v>3.36</v>
      </c>
      <c r="H79" s="12">
        <f t="shared" si="1"/>
        <v>3360</v>
      </c>
    </row>
    <row r="80" spans="1:9" ht="29.25" customHeight="1" x14ac:dyDescent="0.3">
      <c r="A80" s="27" t="s">
        <v>229</v>
      </c>
      <c r="B80" s="42">
        <v>91934</v>
      </c>
      <c r="C80" s="34" t="s">
        <v>342</v>
      </c>
      <c r="D80" s="35" t="s">
        <v>46</v>
      </c>
      <c r="E80" s="48">
        <v>500</v>
      </c>
      <c r="F80" s="51">
        <v>3.91</v>
      </c>
      <c r="G80" s="29">
        <f t="shared" ref="G80:G129" si="2">ROUND(F80*(1+$H$11),2)</f>
        <v>5.08</v>
      </c>
      <c r="H80" s="12">
        <f t="shared" ref="H80:H129" si="3">ROUND(G80*E80,2)</f>
        <v>2540</v>
      </c>
    </row>
    <row r="81" spans="1:10" ht="129.6" x14ac:dyDescent="0.3">
      <c r="A81" s="27" t="s">
        <v>230</v>
      </c>
      <c r="B81" s="42" t="s">
        <v>429</v>
      </c>
      <c r="C81" s="34" t="s">
        <v>430</v>
      </c>
      <c r="D81" s="35" t="s">
        <v>139</v>
      </c>
      <c r="E81" s="48">
        <v>200</v>
      </c>
      <c r="F81" s="51">
        <v>48.92</v>
      </c>
      <c r="G81" s="29">
        <f t="shared" si="2"/>
        <v>63.5</v>
      </c>
      <c r="H81" s="12">
        <f t="shared" si="3"/>
        <v>12700</v>
      </c>
    </row>
    <row r="82" spans="1:10" ht="144" x14ac:dyDescent="0.3">
      <c r="A82" s="27" t="s">
        <v>231</v>
      </c>
      <c r="B82" s="42" t="s">
        <v>432</v>
      </c>
      <c r="C82" s="34" t="s">
        <v>431</v>
      </c>
      <c r="D82" s="35" t="s">
        <v>139</v>
      </c>
      <c r="E82" s="48">
        <v>200</v>
      </c>
      <c r="F82" s="51">
        <v>53</v>
      </c>
      <c r="G82" s="29">
        <f t="shared" si="2"/>
        <v>68.8</v>
      </c>
      <c r="H82" s="12">
        <f t="shared" si="3"/>
        <v>13760</v>
      </c>
    </row>
    <row r="83" spans="1:10" ht="43.2" x14ac:dyDescent="0.3">
      <c r="A83" s="27" t="s">
        <v>232</v>
      </c>
      <c r="B83" s="42" t="s">
        <v>433</v>
      </c>
      <c r="C83" s="34" t="s">
        <v>434</v>
      </c>
      <c r="D83" s="35" t="s">
        <v>139</v>
      </c>
      <c r="E83" s="48">
        <v>100</v>
      </c>
      <c r="F83" s="51">
        <v>45.04</v>
      </c>
      <c r="G83" s="29">
        <f t="shared" si="2"/>
        <v>58.47</v>
      </c>
      <c r="H83" s="12">
        <f t="shared" si="3"/>
        <v>5847</v>
      </c>
      <c r="I83">
        <v>1</v>
      </c>
      <c r="J83">
        <f>20.35+24.69</f>
        <v>45.040000000000006</v>
      </c>
    </row>
    <row r="84" spans="1:10" ht="28.8" x14ac:dyDescent="0.3">
      <c r="A84" s="27" t="s">
        <v>233</v>
      </c>
      <c r="B84" s="42">
        <v>93653</v>
      </c>
      <c r="C84" s="34" t="s">
        <v>343</v>
      </c>
      <c r="D84" s="35" t="s">
        <v>139</v>
      </c>
      <c r="E84" s="48">
        <v>300</v>
      </c>
      <c r="F84" s="91">
        <v>1.2</v>
      </c>
      <c r="G84" s="29">
        <f t="shared" si="2"/>
        <v>1.56</v>
      </c>
      <c r="H84" s="12">
        <f t="shared" si="3"/>
        <v>468</v>
      </c>
    </row>
    <row r="85" spans="1:10" ht="28.8" x14ac:dyDescent="0.3">
      <c r="A85" s="27" t="s">
        <v>234</v>
      </c>
      <c r="B85" s="42">
        <v>93654</v>
      </c>
      <c r="C85" s="34" t="s">
        <v>344</v>
      </c>
      <c r="D85" s="35" t="s">
        <v>139</v>
      </c>
      <c r="E85" s="48">
        <v>300</v>
      </c>
      <c r="F85" s="50">
        <v>1.61</v>
      </c>
      <c r="G85" s="29">
        <f t="shared" si="2"/>
        <v>2.09</v>
      </c>
      <c r="H85" s="12">
        <f t="shared" si="3"/>
        <v>627</v>
      </c>
    </row>
    <row r="86" spans="1:10" ht="28.8" x14ac:dyDescent="0.3">
      <c r="A86" s="27" t="s">
        <v>235</v>
      </c>
      <c r="B86" s="42">
        <v>93656</v>
      </c>
      <c r="C86" s="34" t="s">
        <v>345</v>
      </c>
      <c r="D86" s="35" t="s">
        <v>139</v>
      </c>
      <c r="E86" s="48">
        <v>300</v>
      </c>
      <c r="F86" s="51">
        <v>2.27</v>
      </c>
      <c r="G86" s="29">
        <f>ROUND(F86*(1+$H$11),2)</f>
        <v>2.95</v>
      </c>
      <c r="H86" s="12">
        <f t="shared" si="3"/>
        <v>885</v>
      </c>
    </row>
    <row r="87" spans="1:10" ht="28.8" x14ac:dyDescent="0.3">
      <c r="A87" s="27" t="s">
        <v>236</v>
      </c>
      <c r="B87" s="42">
        <v>93658</v>
      </c>
      <c r="C87" s="34" t="s">
        <v>346</v>
      </c>
      <c r="D87" s="35" t="s">
        <v>139</v>
      </c>
      <c r="E87" s="48">
        <v>300</v>
      </c>
      <c r="F87" s="51">
        <v>4.6399999999999997</v>
      </c>
      <c r="G87" s="29">
        <f t="shared" si="2"/>
        <v>6.02</v>
      </c>
      <c r="H87" s="12">
        <f t="shared" si="3"/>
        <v>1806</v>
      </c>
    </row>
    <row r="88" spans="1:10" ht="28.8" x14ac:dyDescent="0.3">
      <c r="A88" s="27" t="s">
        <v>237</v>
      </c>
      <c r="B88" s="42">
        <v>93660</v>
      </c>
      <c r="C88" s="34" t="s">
        <v>347</v>
      </c>
      <c r="D88" s="35" t="s">
        <v>139</v>
      </c>
      <c r="E88" s="48">
        <v>300</v>
      </c>
      <c r="F88" s="51">
        <v>2.4</v>
      </c>
      <c r="G88" s="29">
        <f t="shared" si="2"/>
        <v>3.12</v>
      </c>
      <c r="H88" s="12">
        <f t="shared" si="3"/>
        <v>936</v>
      </c>
    </row>
    <row r="89" spans="1:10" ht="28.8" x14ac:dyDescent="0.3">
      <c r="A89" s="27" t="s">
        <v>238</v>
      </c>
      <c r="B89" s="42">
        <v>93662</v>
      </c>
      <c r="C89" s="34" t="s">
        <v>211</v>
      </c>
      <c r="D89" s="35" t="s">
        <v>139</v>
      </c>
      <c r="E89" s="48">
        <v>300</v>
      </c>
      <c r="F89" s="51">
        <v>4.55</v>
      </c>
      <c r="G89" s="29">
        <f t="shared" si="2"/>
        <v>5.91</v>
      </c>
      <c r="H89" s="12">
        <f t="shared" si="3"/>
        <v>1773</v>
      </c>
    </row>
    <row r="90" spans="1:10" ht="28.8" x14ac:dyDescent="0.3">
      <c r="A90" s="27" t="s">
        <v>239</v>
      </c>
      <c r="B90" s="42">
        <v>93664</v>
      </c>
      <c r="C90" s="34" t="s">
        <v>348</v>
      </c>
      <c r="D90" s="35" t="s">
        <v>139</v>
      </c>
      <c r="E90" s="48">
        <v>300</v>
      </c>
      <c r="F90" s="51">
        <v>6.26</v>
      </c>
      <c r="G90" s="29">
        <f t="shared" si="2"/>
        <v>8.1300000000000008</v>
      </c>
      <c r="H90" s="12">
        <f t="shared" si="3"/>
        <v>2439</v>
      </c>
    </row>
    <row r="91" spans="1:10" ht="28.8" x14ac:dyDescent="0.3">
      <c r="A91" s="27" t="s">
        <v>240</v>
      </c>
      <c r="B91" s="42">
        <v>93666</v>
      </c>
      <c r="C91" s="34" t="s">
        <v>349</v>
      </c>
      <c r="D91" s="35" t="s">
        <v>139</v>
      </c>
      <c r="E91" s="48">
        <v>300</v>
      </c>
      <c r="F91" s="51">
        <v>13.01</v>
      </c>
      <c r="G91" s="29">
        <f t="shared" si="2"/>
        <v>16.89</v>
      </c>
      <c r="H91" s="12">
        <f t="shared" si="3"/>
        <v>5067</v>
      </c>
    </row>
    <row r="92" spans="1:10" ht="72" x14ac:dyDescent="0.3">
      <c r="A92" s="27" t="s">
        <v>241</v>
      </c>
      <c r="B92" s="42" t="s">
        <v>436</v>
      </c>
      <c r="C92" s="34" t="s">
        <v>435</v>
      </c>
      <c r="D92" s="35" t="s">
        <v>139</v>
      </c>
      <c r="E92" s="48">
        <v>300</v>
      </c>
      <c r="F92" s="51">
        <v>81.69</v>
      </c>
      <c r="G92" s="29">
        <f t="shared" si="2"/>
        <v>106.04</v>
      </c>
      <c r="H92" s="12">
        <f t="shared" si="3"/>
        <v>31812</v>
      </c>
      <c r="I92">
        <v>1</v>
      </c>
    </row>
    <row r="93" spans="1:10" x14ac:dyDescent="0.3">
      <c r="A93" s="27" t="s">
        <v>242</v>
      </c>
      <c r="B93" s="42">
        <v>102605</v>
      </c>
      <c r="C93" s="34" t="s">
        <v>32</v>
      </c>
      <c r="D93" s="35" t="s">
        <v>139</v>
      </c>
      <c r="E93" s="48">
        <v>25</v>
      </c>
      <c r="F93" s="50">
        <v>3.52</v>
      </c>
      <c r="G93" s="29">
        <f t="shared" si="2"/>
        <v>4.57</v>
      </c>
      <c r="H93" s="12">
        <f t="shared" si="3"/>
        <v>114.25</v>
      </c>
      <c r="I93">
        <v>1</v>
      </c>
    </row>
    <row r="94" spans="1:10" x14ac:dyDescent="0.3">
      <c r="A94" s="27" t="s">
        <v>243</v>
      </c>
      <c r="B94" s="42">
        <v>102607</v>
      </c>
      <c r="C94" s="34" t="s">
        <v>166</v>
      </c>
      <c r="D94" s="35" t="s">
        <v>139</v>
      </c>
      <c r="E94" s="48">
        <v>25</v>
      </c>
      <c r="F94" s="51">
        <v>5.07</v>
      </c>
      <c r="G94" s="29">
        <f t="shared" si="2"/>
        <v>6.58</v>
      </c>
      <c r="H94" s="12">
        <f t="shared" si="3"/>
        <v>164.5</v>
      </c>
      <c r="I94">
        <v>1</v>
      </c>
    </row>
    <row r="95" spans="1:10" ht="28.8" x14ac:dyDescent="0.3">
      <c r="A95" s="27" t="s">
        <v>244</v>
      </c>
      <c r="B95" s="42">
        <v>86888</v>
      </c>
      <c r="C95" s="34" t="s">
        <v>350</v>
      </c>
      <c r="D95" s="35" t="s">
        <v>139</v>
      </c>
      <c r="E95" s="48">
        <v>100</v>
      </c>
      <c r="F95" s="51">
        <v>20.47</v>
      </c>
      <c r="G95" s="29">
        <f t="shared" si="2"/>
        <v>26.57</v>
      </c>
      <c r="H95" s="12">
        <f t="shared" si="3"/>
        <v>2657</v>
      </c>
      <c r="I95">
        <v>1</v>
      </c>
    </row>
    <row r="96" spans="1:10" ht="28.8" x14ac:dyDescent="0.3">
      <c r="A96" s="27" t="s">
        <v>245</v>
      </c>
      <c r="B96" s="42">
        <v>86884</v>
      </c>
      <c r="C96" s="34" t="s">
        <v>351</v>
      </c>
      <c r="D96" s="35" t="s">
        <v>139</v>
      </c>
      <c r="E96" s="48">
        <v>600</v>
      </c>
      <c r="F96" s="51">
        <v>3.53</v>
      </c>
      <c r="G96" s="29">
        <f t="shared" si="2"/>
        <v>4.58</v>
      </c>
      <c r="H96" s="12">
        <f t="shared" si="3"/>
        <v>2748</v>
      </c>
      <c r="I96">
        <v>1</v>
      </c>
    </row>
    <row r="97" spans="1:9" ht="28.8" x14ac:dyDescent="0.3">
      <c r="A97" s="27" t="s">
        <v>246</v>
      </c>
      <c r="B97" s="42">
        <v>86895</v>
      </c>
      <c r="C97" s="34" t="s">
        <v>352</v>
      </c>
      <c r="D97" s="35" t="s">
        <v>139</v>
      </c>
      <c r="E97" s="48">
        <v>100</v>
      </c>
      <c r="F97" s="51">
        <v>51.29</v>
      </c>
      <c r="G97" s="29">
        <f t="shared" si="2"/>
        <v>66.58</v>
      </c>
      <c r="H97" s="12">
        <f t="shared" si="3"/>
        <v>6658</v>
      </c>
      <c r="I97">
        <v>1</v>
      </c>
    </row>
    <row r="98" spans="1:9" ht="30.75" customHeight="1" x14ac:dyDescent="0.3">
      <c r="A98" s="27" t="s">
        <v>247</v>
      </c>
      <c r="B98" s="42">
        <v>86903</v>
      </c>
      <c r="C98" s="34" t="s">
        <v>353</v>
      </c>
      <c r="D98" s="35" t="s">
        <v>139</v>
      </c>
      <c r="E98" s="48">
        <v>100</v>
      </c>
      <c r="F98" s="51">
        <v>51.17</v>
      </c>
      <c r="G98" s="29">
        <f t="shared" si="2"/>
        <v>66.42</v>
      </c>
      <c r="H98" s="12">
        <f t="shared" si="3"/>
        <v>6642</v>
      </c>
      <c r="I98">
        <v>1</v>
      </c>
    </row>
    <row r="99" spans="1:9" ht="28.8" x14ac:dyDescent="0.3">
      <c r="A99" s="27" t="s">
        <v>248</v>
      </c>
      <c r="B99" s="42">
        <v>86882</v>
      </c>
      <c r="C99" s="34" t="s">
        <v>354</v>
      </c>
      <c r="D99" s="35" t="s">
        <v>139</v>
      </c>
      <c r="E99" s="48">
        <v>600</v>
      </c>
      <c r="F99" s="51">
        <v>36.36</v>
      </c>
      <c r="G99" s="29">
        <f t="shared" si="2"/>
        <v>47.2</v>
      </c>
      <c r="H99" s="12">
        <f t="shared" si="3"/>
        <v>28320</v>
      </c>
      <c r="I99">
        <v>1</v>
      </c>
    </row>
    <row r="100" spans="1:9" x14ac:dyDescent="0.3">
      <c r="A100" s="27" t="s">
        <v>249</v>
      </c>
      <c r="B100" s="42">
        <v>86883</v>
      </c>
      <c r="C100" s="34" t="s">
        <v>355</v>
      </c>
      <c r="D100" s="35" t="s">
        <v>139</v>
      </c>
      <c r="E100" s="48">
        <v>600</v>
      </c>
      <c r="F100" s="51">
        <v>1.94</v>
      </c>
      <c r="G100" s="29">
        <f t="shared" si="2"/>
        <v>2.52</v>
      </c>
      <c r="H100" s="12">
        <f t="shared" si="3"/>
        <v>1512</v>
      </c>
      <c r="I100">
        <v>1</v>
      </c>
    </row>
    <row r="101" spans="1:9" ht="28.8" x14ac:dyDescent="0.3">
      <c r="A101" s="27" t="s">
        <v>250</v>
      </c>
      <c r="B101" s="42">
        <v>89349</v>
      </c>
      <c r="C101" s="34" t="s">
        <v>356</v>
      </c>
      <c r="D101" s="35" t="s">
        <v>139</v>
      </c>
      <c r="E101" s="48">
        <v>150</v>
      </c>
      <c r="F101" s="50">
        <v>2.41</v>
      </c>
      <c r="G101" s="29">
        <f t="shared" si="2"/>
        <v>3.13</v>
      </c>
      <c r="H101" s="12">
        <f t="shared" si="3"/>
        <v>469.5</v>
      </c>
      <c r="I101">
        <v>1</v>
      </c>
    </row>
    <row r="102" spans="1:9" ht="28.8" x14ac:dyDescent="0.3">
      <c r="A102" s="27" t="s">
        <v>251</v>
      </c>
      <c r="B102" s="42">
        <v>89351</v>
      </c>
      <c r="C102" s="34" t="s">
        <v>357</v>
      </c>
      <c r="D102" s="35" t="s">
        <v>139</v>
      </c>
      <c r="E102" s="48">
        <v>150</v>
      </c>
      <c r="F102" s="51">
        <v>3.7</v>
      </c>
      <c r="G102" s="29">
        <f t="shared" si="2"/>
        <v>4.8</v>
      </c>
      <c r="H102" s="12">
        <f t="shared" si="3"/>
        <v>720</v>
      </c>
      <c r="I102">
        <v>1</v>
      </c>
    </row>
    <row r="103" spans="1:9" ht="28.8" x14ac:dyDescent="0.3">
      <c r="A103" s="27" t="s">
        <v>252</v>
      </c>
      <c r="B103" s="42">
        <v>89352</v>
      </c>
      <c r="C103" s="34" t="s">
        <v>358</v>
      </c>
      <c r="D103" s="35" t="s">
        <v>139</v>
      </c>
      <c r="E103" s="48">
        <v>150</v>
      </c>
      <c r="F103" s="51">
        <v>2.41</v>
      </c>
      <c r="G103" s="29">
        <f>ROUND(F103*(1+$H$11),2)</f>
        <v>3.13</v>
      </c>
      <c r="H103" s="12">
        <f t="shared" si="3"/>
        <v>469.5</v>
      </c>
      <c r="I103">
        <v>1</v>
      </c>
    </row>
    <row r="104" spans="1:9" ht="28.8" x14ac:dyDescent="0.3">
      <c r="A104" s="27" t="s">
        <v>253</v>
      </c>
      <c r="B104" s="42">
        <v>86915</v>
      </c>
      <c r="C104" s="34" t="s">
        <v>359</v>
      </c>
      <c r="D104" s="35" t="s">
        <v>139</v>
      </c>
      <c r="E104" s="48">
        <v>200</v>
      </c>
      <c r="F104" s="51">
        <v>2.2000000000000002</v>
      </c>
      <c r="G104" s="29">
        <f t="shared" si="2"/>
        <v>2.86</v>
      </c>
      <c r="H104" s="12">
        <f t="shared" si="3"/>
        <v>572</v>
      </c>
    </row>
    <row r="105" spans="1:9" x14ac:dyDescent="0.3">
      <c r="A105" s="27" t="s">
        <v>254</v>
      </c>
      <c r="B105" s="42">
        <v>86916</v>
      </c>
      <c r="C105" s="34" t="s">
        <v>360</v>
      </c>
      <c r="D105" s="35" t="s">
        <v>139</v>
      </c>
      <c r="E105" s="48">
        <v>200</v>
      </c>
      <c r="F105" s="51">
        <v>3.52</v>
      </c>
      <c r="G105" s="29">
        <f t="shared" si="2"/>
        <v>4.57</v>
      </c>
      <c r="H105" s="12">
        <f t="shared" si="3"/>
        <v>914</v>
      </c>
    </row>
    <row r="106" spans="1:9" ht="43.2" x14ac:dyDescent="0.3">
      <c r="A106" s="27" t="s">
        <v>255</v>
      </c>
      <c r="B106" s="42">
        <v>100858</v>
      </c>
      <c r="C106" s="34" t="s">
        <v>361</v>
      </c>
      <c r="D106" s="35" t="s">
        <v>139</v>
      </c>
      <c r="E106" s="48">
        <v>50</v>
      </c>
      <c r="F106" s="51">
        <v>23.36</v>
      </c>
      <c r="G106" s="29">
        <f t="shared" si="2"/>
        <v>30.32</v>
      </c>
      <c r="H106" s="12">
        <f t="shared" si="3"/>
        <v>1516</v>
      </c>
    </row>
    <row r="107" spans="1:9" ht="28.8" x14ac:dyDescent="0.3">
      <c r="A107" s="27" t="s">
        <v>256</v>
      </c>
      <c r="B107" s="42" t="s">
        <v>167</v>
      </c>
      <c r="C107" s="34" t="s">
        <v>168</v>
      </c>
      <c r="D107" s="35" t="s">
        <v>139</v>
      </c>
      <c r="E107" s="48">
        <v>250</v>
      </c>
      <c r="F107" s="51">
        <v>14.37</v>
      </c>
      <c r="G107" s="29">
        <f t="shared" si="2"/>
        <v>18.649999999999999</v>
      </c>
      <c r="H107" s="12">
        <f t="shared" si="3"/>
        <v>4662.5</v>
      </c>
    </row>
    <row r="108" spans="1:9" ht="28.8" x14ac:dyDescent="0.3">
      <c r="A108" s="27" t="s">
        <v>450</v>
      </c>
      <c r="B108" s="42" t="s">
        <v>169</v>
      </c>
      <c r="C108" s="34" t="s">
        <v>170</v>
      </c>
      <c r="D108" s="35" t="s">
        <v>139</v>
      </c>
      <c r="E108" s="48">
        <v>300</v>
      </c>
      <c r="F108" s="51">
        <v>23.35</v>
      </c>
      <c r="G108" s="29">
        <f t="shared" si="2"/>
        <v>30.31</v>
      </c>
      <c r="H108" s="12">
        <f t="shared" si="3"/>
        <v>9093</v>
      </c>
    </row>
    <row r="109" spans="1:9" ht="28.8" x14ac:dyDescent="0.3">
      <c r="A109" s="27" t="s">
        <v>451</v>
      </c>
      <c r="B109" s="42">
        <v>92759</v>
      </c>
      <c r="C109" s="34" t="s">
        <v>171</v>
      </c>
      <c r="D109" s="35" t="s">
        <v>50</v>
      </c>
      <c r="E109" s="48">
        <v>4000</v>
      </c>
      <c r="F109" s="51">
        <v>3.53</v>
      </c>
      <c r="G109" s="29">
        <f t="shared" si="2"/>
        <v>4.58</v>
      </c>
      <c r="H109" s="12">
        <f t="shared" si="3"/>
        <v>18320</v>
      </c>
      <c r="I109">
        <v>1</v>
      </c>
    </row>
    <row r="110" spans="1:9" ht="43.2" x14ac:dyDescent="0.3">
      <c r="A110" s="27" t="s">
        <v>257</v>
      </c>
      <c r="B110" s="42">
        <v>92759</v>
      </c>
      <c r="C110" s="34" t="s">
        <v>172</v>
      </c>
      <c r="D110" s="35" t="s">
        <v>50</v>
      </c>
      <c r="E110" s="48">
        <v>4000</v>
      </c>
      <c r="F110" s="51">
        <v>3.53</v>
      </c>
      <c r="G110" s="29">
        <f t="shared" si="2"/>
        <v>4.58</v>
      </c>
      <c r="H110" s="12">
        <f t="shared" si="3"/>
        <v>18320</v>
      </c>
    </row>
    <row r="111" spans="1:9" ht="43.2" x14ac:dyDescent="0.3">
      <c r="A111" s="27" t="s">
        <v>258</v>
      </c>
      <c r="B111" s="42">
        <v>92760</v>
      </c>
      <c r="C111" s="34" t="s">
        <v>173</v>
      </c>
      <c r="D111" s="35" t="s">
        <v>50</v>
      </c>
      <c r="E111" s="48">
        <v>4000</v>
      </c>
      <c r="F111" s="51">
        <v>2.34</v>
      </c>
      <c r="G111" s="29">
        <f t="shared" si="2"/>
        <v>3.04</v>
      </c>
      <c r="H111" s="12">
        <f t="shared" si="3"/>
        <v>12160</v>
      </c>
    </row>
    <row r="112" spans="1:9" ht="43.2" x14ac:dyDescent="0.3">
      <c r="A112" s="27" t="s">
        <v>259</v>
      </c>
      <c r="B112" s="42">
        <v>92761</v>
      </c>
      <c r="C112" s="34" t="s">
        <v>174</v>
      </c>
      <c r="D112" s="35" t="s">
        <v>50</v>
      </c>
      <c r="E112" s="48">
        <v>4000</v>
      </c>
      <c r="F112" s="50">
        <v>1.53</v>
      </c>
      <c r="G112" s="29">
        <f t="shared" si="2"/>
        <v>1.99</v>
      </c>
      <c r="H112" s="12">
        <f t="shared" si="3"/>
        <v>7960</v>
      </c>
    </row>
    <row r="113" spans="1:9" ht="43.2" x14ac:dyDescent="0.3">
      <c r="A113" s="27" t="s">
        <v>260</v>
      </c>
      <c r="B113" s="42">
        <v>92762</v>
      </c>
      <c r="C113" s="34" t="s">
        <v>175</v>
      </c>
      <c r="D113" s="35" t="s">
        <v>50</v>
      </c>
      <c r="E113" s="48">
        <v>4000</v>
      </c>
      <c r="F113" s="51">
        <v>1</v>
      </c>
      <c r="G113" s="29">
        <f t="shared" si="2"/>
        <v>1.3</v>
      </c>
      <c r="H113" s="12">
        <f t="shared" si="3"/>
        <v>5200</v>
      </c>
    </row>
    <row r="114" spans="1:9" ht="43.2" x14ac:dyDescent="0.3">
      <c r="A114" s="27" t="s">
        <v>261</v>
      </c>
      <c r="B114" s="42">
        <v>92763</v>
      </c>
      <c r="C114" s="34" t="s">
        <v>176</v>
      </c>
      <c r="D114" s="35" t="s">
        <v>50</v>
      </c>
      <c r="E114" s="48">
        <v>2500</v>
      </c>
      <c r="F114" s="51">
        <v>0.63</v>
      </c>
      <c r="G114" s="29">
        <f t="shared" si="2"/>
        <v>0.82</v>
      </c>
      <c r="H114" s="12">
        <f t="shared" si="3"/>
        <v>2050</v>
      </c>
    </row>
    <row r="115" spans="1:9" ht="43.2" x14ac:dyDescent="0.3">
      <c r="A115" s="27" t="s">
        <v>262</v>
      </c>
      <c r="B115" s="42">
        <v>92764</v>
      </c>
      <c r="C115" s="34" t="s">
        <v>177</v>
      </c>
      <c r="D115" s="35" t="s">
        <v>50</v>
      </c>
      <c r="E115" s="48">
        <v>1000</v>
      </c>
      <c r="F115" s="52">
        <v>0.44</v>
      </c>
      <c r="G115" s="29">
        <f t="shared" si="2"/>
        <v>0.56999999999999995</v>
      </c>
      <c r="H115" s="12">
        <f t="shared" si="3"/>
        <v>570</v>
      </c>
    </row>
    <row r="116" spans="1:9" ht="43.2" x14ac:dyDescent="0.3">
      <c r="A116" s="27" t="s">
        <v>263</v>
      </c>
      <c r="B116" s="42">
        <v>92539</v>
      </c>
      <c r="C116" s="34" t="s">
        <v>178</v>
      </c>
      <c r="D116" s="35" t="s">
        <v>42</v>
      </c>
      <c r="E116" s="48">
        <v>1500</v>
      </c>
      <c r="F116" s="51">
        <v>14.7</v>
      </c>
      <c r="G116" s="29">
        <f t="shared" si="2"/>
        <v>19.079999999999998</v>
      </c>
      <c r="H116" s="12">
        <f t="shared" si="3"/>
        <v>28620</v>
      </c>
    </row>
    <row r="117" spans="1:9" ht="43.2" x14ac:dyDescent="0.3">
      <c r="A117" s="27" t="s">
        <v>264</v>
      </c>
      <c r="B117" s="42">
        <v>92544</v>
      </c>
      <c r="C117" s="34" t="s">
        <v>179</v>
      </c>
      <c r="D117" s="35" t="s">
        <v>42</v>
      </c>
      <c r="E117" s="48">
        <v>1500</v>
      </c>
      <c r="F117" s="50">
        <v>2.69</v>
      </c>
      <c r="G117" s="29">
        <f t="shared" si="2"/>
        <v>3.49</v>
      </c>
      <c r="H117" s="12">
        <f t="shared" si="3"/>
        <v>5235</v>
      </c>
    </row>
    <row r="118" spans="1:9" ht="28.8" x14ac:dyDescent="0.3">
      <c r="A118" s="27" t="s">
        <v>265</v>
      </c>
      <c r="B118" s="42">
        <v>94201</v>
      </c>
      <c r="C118" s="34" t="s">
        <v>180</v>
      </c>
      <c r="D118" s="35" t="s">
        <v>42</v>
      </c>
      <c r="E118" s="48">
        <v>1500</v>
      </c>
      <c r="F118" s="52">
        <v>9.1199999999999992</v>
      </c>
      <c r="G118" s="29">
        <f t="shared" si="2"/>
        <v>11.84</v>
      </c>
      <c r="H118" s="12">
        <f t="shared" si="3"/>
        <v>17760</v>
      </c>
      <c r="I118">
        <v>1</v>
      </c>
    </row>
    <row r="119" spans="1:9" ht="57.6" x14ac:dyDescent="0.3">
      <c r="A119" s="27" t="s">
        <v>266</v>
      </c>
      <c r="B119" s="42">
        <v>94207</v>
      </c>
      <c r="C119" s="34" t="s">
        <v>181</v>
      </c>
      <c r="D119" s="35" t="s">
        <v>42</v>
      </c>
      <c r="E119" s="48">
        <v>1500</v>
      </c>
      <c r="F119" s="52">
        <v>4.25</v>
      </c>
      <c r="G119" s="29">
        <f t="shared" si="2"/>
        <v>5.52</v>
      </c>
      <c r="H119" s="12">
        <f t="shared" si="3"/>
        <v>8280</v>
      </c>
    </row>
    <row r="120" spans="1:9" ht="43.2" x14ac:dyDescent="0.3">
      <c r="A120" s="27" t="s">
        <v>267</v>
      </c>
      <c r="B120" s="42">
        <v>94221</v>
      </c>
      <c r="C120" s="34" t="s">
        <v>182</v>
      </c>
      <c r="D120" s="35" t="s">
        <v>138</v>
      </c>
      <c r="E120" s="48">
        <v>500</v>
      </c>
      <c r="F120" s="52">
        <v>7.01</v>
      </c>
      <c r="G120" s="29">
        <f t="shared" si="2"/>
        <v>9.1</v>
      </c>
      <c r="H120" s="12">
        <f t="shared" si="3"/>
        <v>4550</v>
      </c>
    </row>
    <row r="121" spans="1:9" ht="28.8" x14ac:dyDescent="0.3">
      <c r="A121" s="27" t="s">
        <v>268</v>
      </c>
      <c r="B121" s="42">
        <v>94223</v>
      </c>
      <c r="C121" s="34" t="s">
        <v>183</v>
      </c>
      <c r="D121" s="35" t="s">
        <v>46</v>
      </c>
      <c r="E121" s="48">
        <v>500</v>
      </c>
      <c r="F121" s="52">
        <v>2.11</v>
      </c>
      <c r="G121" s="29">
        <f t="shared" si="2"/>
        <v>2.74</v>
      </c>
      <c r="H121" s="12">
        <f t="shared" si="3"/>
        <v>1370</v>
      </c>
    </row>
    <row r="122" spans="1:9" ht="28.8" x14ac:dyDescent="0.3">
      <c r="A122" s="27" t="s">
        <v>269</v>
      </c>
      <c r="B122" s="42">
        <v>92263</v>
      </c>
      <c r="C122" s="34" t="s">
        <v>29</v>
      </c>
      <c r="D122" s="35" t="s">
        <v>42</v>
      </c>
      <c r="E122" s="48">
        <v>1000</v>
      </c>
      <c r="F122" s="52">
        <v>34.19</v>
      </c>
      <c r="G122" s="29">
        <f t="shared" si="2"/>
        <v>44.38</v>
      </c>
      <c r="H122" s="12">
        <f t="shared" si="3"/>
        <v>44380</v>
      </c>
    </row>
    <row r="123" spans="1:9" ht="57.6" x14ac:dyDescent="0.3">
      <c r="A123" s="27" t="s">
        <v>270</v>
      </c>
      <c r="B123" s="42">
        <v>92419</v>
      </c>
      <c r="C123" s="34" t="s">
        <v>184</v>
      </c>
      <c r="D123" s="35" t="s">
        <v>42</v>
      </c>
      <c r="E123" s="48">
        <v>1000</v>
      </c>
      <c r="F123" s="49">
        <v>27.8</v>
      </c>
      <c r="G123" s="29">
        <f t="shared" si="2"/>
        <v>36.090000000000003</v>
      </c>
      <c r="H123" s="12">
        <f t="shared" si="3"/>
        <v>36090</v>
      </c>
    </row>
    <row r="124" spans="1:9" ht="57.6" x14ac:dyDescent="0.3">
      <c r="A124" s="27" t="s">
        <v>271</v>
      </c>
      <c r="B124" s="42">
        <v>90841</v>
      </c>
      <c r="C124" s="34" t="s">
        <v>334</v>
      </c>
      <c r="D124" s="35" t="s">
        <v>139</v>
      </c>
      <c r="E124" s="48">
        <v>300</v>
      </c>
      <c r="F124" s="51">
        <v>207.85</v>
      </c>
      <c r="G124" s="29">
        <f t="shared" si="2"/>
        <v>269.81</v>
      </c>
      <c r="H124" s="12">
        <f t="shared" si="3"/>
        <v>80943</v>
      </c>
    </row>
    <row r="125" spans="1:9" ht="57.6" x14ac:dyDescent="0.3">
      <c r="A125" s="27" t="s">
        <v>272</v>
      </c>
      <c r="B125" s="42">
        <v>90842</v>
      </c>
      <c r="C125" s="34" t="s">
        <v>362</v>
      </c>
      <c r="D125" s="35" t="s">
        <v>139</v>
      </c>
      <c r="E125" s="48">
        <v>400</v>
      </c>
      <c r="F125" s="51">
        <v>211.69</v>
      </c>
      <c r="G125" s="29">
        <f t="shared" si="2"/>
        <v>274.79000000000002</v>
      </c>
      <c r="H125" s="12">
        <f t="shared" si="3"/>
        <v>109916</v>
      </c>
    </row>
    <row r="126" spans="1:9" ht="57.6" x14ac:dyDescent="0.3">
      <c r="A126" s="27" t="s">
        <v>273</v>
      </c>
      <c r="B126" s="42">
        <v>90843</v>
      </c>
      <c r="C126" s="34" t="s">
        <v>363</v>
      </c>
      <c r="D126" s="35" t="s">
        <v>139</v>
      </c>
      <c r="E126" s="48">
        <v>400</v>
      </c>
      <c r="F126" s="50">
        <v>222.85</v>
      </c>
      <c r="G126" s="29">
        <f t="shared" si="2"/>
        <v>289.27999999999997</v>
      </c>
      <c r="H126" s="12">
        <f t="shared" si="3"/>
        <v>115712</v>
      </c>
    </row>
    <row r="127" spans="1:9" ht="57.6" x14ac:dyDescent="0.3">
      <c r="A127" s="27" t="s">
        <v>274</v>
      </c>
      <c r="B127" s="42">
        <v>90844</v>
      </c>
      <c r="C127" s="34" t="s">
        <v>364</v>
      </c>
      <c r="D127" s="35" t="s">
        <v>139</v>
      </c>
      <c r="E127" s="48">
        <v>250</v>
      </c>
      <c r="F127" s="51">
        <v>227</v>
      </c>
      <c r="G127" s="29">
        <f>ROUND(F127*(1+$H$11),2)</f>
        <v>294.67</v>
      </c>
      <c r="H127" s="12">
        <f t="shared" si="3"/>
        <v>73667.5</v>
      </c>
    </row>
    <row r="128" spans="1:9" ht="28.8" x14ac:dyDescent="0.3">
      <c r="A128" s="27" t="s">
        <v>275</v>
      </c>
      <c r="B128" s="42">
        <v>94227</v>
      </c>
      <c r="C128" s="34" t="s">
        <v>185</v>
      </c>
      <c r="D128" s="35" t="s">
        <v>46</v>
      </c>
      <c r="E128" s="48">
        <v>1000</v>
      </c>
      <c r="F128" s="51">
        <v>7.64</v>
      </c>
      <c r="G128" s="29">
        <f t="shared" si="2"/>
        <v>9.92</v>
      </c>
      <c r="H128" s="12">
        <f t="shared" si="3"/>
        <v>9920</v>
      </c>
    </row>
    <row r="129" spans="1:9" ht="28.8" x14ac:dyDescent="0.3">
      <c r="A129" s="27" t="s">
        <v>276</v>
      </c>
      <c r="B129" s="42">
        <v>94231</v>
      </c>
      <c r="C129" s="34" t="s">
        <v>186</v>
      </c>
      <c r="D129" s="35" t="s">
        <v>46</v>
      </c>
      <c r="E129" s="48">
        <v>1000</v>
      </c>
      <c r="F129" s="51">
        <v>5.26</v>
      </c>
      <c r="G129" s="29">
        <f t="shared" si="2"/>
        <v>6.83</v>
      </c>
      <c r="H129" s="12">
        <f t="shared" si="3"/>
        <v>6830</v>
      </c>
    </row>
    <row r="130" spans="1:9" ht="15" thickBot="1" x14ac:dyDescent="0.35">
      <c r="A130" s="27"/>
      <c r="B130" s="39"/>
      <c r="C130" s="34"/>
      <c r="D130" s="37"/>
      <c r="E130" s="31"/>
      <c r="F130" s="45"/>
      <c r="G130" s="29"/>
      <c r="H130" s="12"/>
    </row>
    <row r="131" spans="1:9" x14ac:dyDescent="0.3">
      <c r="A131" s="7">
        <v>2</v>
      </c>
      <c r="B131" s="8"/>
      <c r="C131" s="33" t="s">
        <v>309</v>
      </c>
      <c r="D131" s="9"/>
      <c r="E131" s="9"/>
      <c r="F131" s="40"/>
      <c r="G131" s="25"/>
      <c r="H131" s="10">
        <f>SUM(H132:H147)</f>
        <v>546110</v>
      </c>
    </row>
    <row r="132" spans="1:9" ht="28.8" x14ac:dyDescent="0.3">
      <c r="A132" s="27" t="s">
        <v>14</v>
      </c>
      <c r="B132" s="42" t="s">
        <v>277</v>
      </c>
      <c r="C132" s="34" t="s">
        <v>278</v>
      </c>
      <c r="D132" s="35" t="s">
        <v>42</v>
      </c>
      <c r="E132" s="47">
        <v>10000</v>
      </c>
      <c r="F132" s="53">
        <v>9.2799999999999994</v>
      </c>
      <c r="G132" s="29">
        <f t="shared" ref="G132:G146" si="4">ROUND(F132*(1+$H$11),2)</f>
        <v>12.05</v>
      </c>
      <c r="H132" s="12">
        <f t="shared" ref="H132:H146" si="5">ROUND(G132*E132,2)</f>
        <v>120500</v>
      </c>
    </row>
    <row r="133" spans="1:9" ht="28.8" x14ac:dyDescent="0.3">
      <c r="A133" s="27" t="s">
        <v>15</v>
      </c>
      <c r="B133" s="42" t="s">
        <v>279</v>
      </c>
      <c r="C133" s="34" t="s">
        <v>280</v>
      </c>
      <c r="D133" s="35" t="s">
        <v>42</v>
      </c>
      <c r="E133" s="47">
        <v>1500</v>
      </c>
      <c r="F133" s="53">
        <v>10.76</v>
      </c>
      <c r="G133" s="29">
        <f t="shared" si="4"/>
        <v>13.97</v>
      </c>
      <c r="H133" s="12">
        <f t="shared" si="5"/>
        <v>20955</v>
      </c>
    </row>
    <row r="134" spans="1:9" ht="28.8" x14ac:dyDescent="0.3">
      <c r="A134" s="27" t="s">
        <v>16</v>
      </c>
      <c r="B134" s="42" t="s">
        <v>281</v>
      </c>
      <c r="C134" s="34" t="s">
        <v>282</v>
      </c>
      <c r="D134" s="35" t="s">
        <v>42</v>
      </c>
      <c r="E134" s="47">
        <v>4000</v>
      </c>
      <c r="F134" s="53">
        <v>9.2799999999999994</v>
      </c>
      <c r="G134" s="29">
        <f>ROUND(F134*(1+$H$11),2)</f>
        <v>12.05</v>
      </c>
      <c r="H134" s="12">
        <f t="shared" si="5"/>
        <v>48200</v>
      </c>
    </row>
    <row r="135" spans="1:9" ht="28.8" x14ac:dyDescent="0.3">
      <c r="A135" s="27" t="s">
        <v>19</v>
      </c>
      <c r="B135" s="42">
        <v>88411</v>
      </c>
      <c r="C135" s="34" t="s">
        <v>141</v>
      </c>
      <c r="D135" s="35" t="s">
        <v>42</v>
      </c>
      <c r="E135" s="47">
        <v>1500</v>
      </c>
      <c r="F135" s="54">
        <v>1.08</v>
      </c>
      <c r="G135" s="29">
        <f t="shared" si="4"/>
        <v>1.4</v>
      </c>
      <c r="H135" s="12">
        <f t="shared" si="5"/>
        <v>2100</v>
      </c>
    </row>
    <row r="136" spans="1:9" ht="28.8" x14ac:dyDescent="0.3">
      <c r="A136" s="27" t="s">
        <v>31</v>
      </c>
      <c r="B136" s="42">
        <v>88415</v>
      </c>
      <c r="C136" s="34" t="s">
        <v>142</v>
      </c>
      <c r="D136" s="35" t="s">
        <v>42</v>
      </c>
      <c r="E136" s="48">
        <v>2000</v>
      </c>
      <c r="F136" s="52">
        <v>1.19</v>
      </c>
      <c r="G136" s="29">
        <f t="shared" si="4"/>
        <v>1.54</v>
      </c>
      <c r="H136" s="12">
        <f t="shared" si="5"/>
        <v>3080</v>
      </c>
    </row>
    <row r="137" spans="1:9" ht="28.8" x14ac:dyDescent="0.3">
      <c r="A137" s="27" t="s">
        <v>47</v>
      </c>
      <c r="B137" s="42" t="s">
        <v>283</v>
      </c>
      <c r="C137" s="44" t="s">
        <v>284</v>
      </c>
      <c r="D137" s="35" t="s">
        <v>42</v>
      </c>
      <c r="E137" s="48">
        <v>4000</v>
      </c>
      <c r="F137" s="52">
        <v>11.21</v>
      </c>
      <c r="G137" s="29">
        <f t="shared" si="4"/>
        <v>14.55</v>
      </c>
      <c r="H137" s="12">
        <f t="shared" si="5"/>
        <v>58200</v>
      </c>
    </row>
    <row r="138" spans="1:9" ht="28.8" x14ac:dyDescent="0.3">
      <c r="A138" s="27" t="s">
        <v>48</v>
      </c>
      <c r="B138" s="42" t="s">
        <v>285</v>
      </c>
      <c r="C138" s="34" t="s">
        <v>286</v>
      </c>
      <c r="D138" s="35" t="s">
        <v>42</v>
      </c>
      <c r="E138" s="48">
        <v>2000</v>
      </c>
      <c r="F138" s="52">
        <v>12.81</v>
      </c>
      <c r="G138" s="29">
        <f t="shared" si="4"/>
        <v>16.63</v>
      </c>
      <c r="H138" s="12">
        <f t="shared" si="5"/>
        <v>33260</v>
      </c>
    </row>
    <row r="139" spans="1:9" ht="28.8" x14ac:dyDescent="0.3">
      <c r="A139" s="27" t="s">
        <v>49</v>
      </c>
      <c r="B139" s="42" t="s">
        <v>287</v>
      </c>
      <c r="C139" s="34" t="s">
        <v>288</v>
      </c>
      <c r="D139" s="35" t="s">
        <v>42</v>
      </c>
      <c r="E139" s="48">
        <v>3000</v>
      </c>
      <c r="F139" s="52">
        <v>12.81</v>
      </c>
      <c r="G139" s="29">
        <f t="shared" si="4"/>
        <v>16.63</v>
      </c>
      <c r="H139" s="12">
        <f t="shared" si="5"/>
        <v>49890</v>
      </c>
    </row>
    <row r="140" spans="1:9" x14ac:dyDescent="0.3">
      <c r="A140" s="27" t="s">
        <v>140</v>
      </c>
      <c r="B140" s="42" t="s">
        <v>289</v>
      </c>
      <c r="C140" s="34" t="s">
        <v>290</v>
      </c>
      <c r="D140" s="35" t="s">
        <v>42</v>
      </c>
      <c r="E140" s="48">
        <v>10000</v>
      </c>
      <c r="F140" s="52">
        <v>2.54</v>
      </c>
      <c r="G140" s="29">
        <f t="shared" si="4"/>
        <v>3.3</v>
      </c>
      <c r="H140" s="12">
        <f t="shared" si="5"/>
        <v>33000</v>
      </c>
    </row>
    <row r="141" spans="1:9" x14ac:dyDescent="0.3">
      <c r="A141" s="27" t="s">
        <v>292</v>
      </c>
      <c r="B141" s="42">
        <v>88489</v>
      </c>
      <c r="C141" s="34" t="s">
        <v>143</v>
      </c>
      <c r="D141" s="35" t="s">
        <v>42</v>
      </c>
      <c r="E141" s="48">
        <v>2000</v>
      </c>
      <c r="F141" s="52">
        <v>3.8</v>
      </c>
      <c r="G141" s="29">
        <f t="shared" si="4"/>
        <v>4.93</v>
      </c>
      <c r="H141" s="12">
        <f t="shared" si="5"/>
        <v>9860</v>
      </c>
    </row>
    <row r="142" spans="1:9" ht="18" customHeight="1" x14ac:dyDescent="0.3">
      <c r="A142" s="27" t="s">
        <v>293</v>
      </c>
      <c r="B142" s="42">
        <v>88489</v>
      </c>
      <c r="C142" s="34" t="s">
        <v>144</v>
      </c>
      <c r="D142" s="35" t="s">
        <v>42</v>
      </c>
      <c r="E142" s="48">
        <v>1000</v>
      </c>
      <c r="F142" s="52">
        <v>3.8</v>
      </c>
      <c r="G142" s="29">
        <f t="shared" si="4"/>
        <v>4.93</v>
      </c>
      <c r="H142" s="12">
        <f t="shared" si="5"/>
        <v>4930</v>
      </c>
    </row>
    <row r="143" spans="1:9" x14ac:dyDescent="0.3">
      <c r="A143" s="27" t="s">
        <v>294</v>
      </c>
      <c r="B143" s="42">
        <v>102203</v>
      </c>
      <c r="C143" s="42" t="s">
        <v>145</v>
      </c>
      <c r="D143" s="35" t="s">
        <v>42</v>
      </c>
      <c r="E143" s="48">
        <v>500</v>
      </c>
      <c r="F143" s="49">
        <v>4.51</v>
      </c>
      <c r="G143" s="29">
        <f t="shared" si="4"/>
        <v>5.85</v>
      </c>
      <c r="H143" s="12">
        <f t="shared" si="5"/>
        <v>2925</v>
      </c>
      <c r="I143">
        <v>1</v>
      </c>
    </row>
    <row r="144" spans="1:9" ht="28.8" x14ac:dyDescent="0.3">
      <c r="A144" s="27" t="s">
        <v>295</v>
      </c>
      <c r="B144" s="42">
        <v>88497</v>
      </c>
      <c r="C144" s="34" t="s">
        <v>146</v>
      </c>
      <c r="D144" s="35" t="s">
        <v>42</v>
      </c>
      <c r="E144" s="48">
        <v>6000</v>
      </c>
      <c r="F144" s="51">
        <v>8.43</v>
      </c>
      <c r="G144" s="29">
        <f t="shared" si="4"/>
        <v>10.94</v>
      </c>
      <c r="H144" s="12">
        <f t="shared" si="5"/>
        <v>65640</v>
      </c>
    </row>
    <row r="145" spans="1:9" ht="28.8" x14ac:dyDescent="0.3">
      <c r="A145" s="27" t="s">
        <v>296</v>
      </c>
      <c r="B145" s="42">
        <v>100742</v>
      </c>
      <c r="C145" s="34" t="s">
        <v>147</v>
      </c>
      <c r="D145" s="35" t="s">
        <v>42</v>
      </c>
      <c r="E145" s="48">
        <v>5000</v>
      </c>
      <c r="F145" s="51">
        <v>12.98</v>
      </c>
      <c r="G145" s="29">
        <f t="shared" si="4"/>
        <v>16.850000000000001</v>
      </c>
      <c r="H145" s="12">
        <f t="shared" si="5"/>
        <v>84250</v>
      </c>
    </row>
    <row r="146" spans="1:9" ht="28.8" x14ac:dyDescent="0.3">
      <c r="A146" s="27" t="s">
        <v>297</v>
      </c>
      <c r="B146" s="42">
        <v>95305</v>
      </c>
      <c r="C146" s="34" t="s">
        <v>291</v>
      </c>
      <c r="D146" s="35" t="s">
        <v>42</v>
      </c>
      <c r="E146" s="48">
        <v>2000</v>
      </c>
      <c r="F146" s="51">
        <v>3.59</v>
      </c>
      <c r="G146" s="29">
        <f t="shared" si="4"/>
        <v>4.66</v>
      </c>
      <c r="H146" s="12">
        <f t="shared" si="5"/>
        <v>9320</v>
      </c>
    </row>
    <row r="147" spans="1:9" ht="15" thickBot="1" x14ac:dyDescent="0.35">
      <c r="A147" s="27"/>
      <c r="B147" s="28"/>
      <c r="C147" s="11"/>
      <c r="D147" s="30"/>
      <c r="E147" s="47"/>
      <c r="F147" s="57"/>
      <c r="G147" s="29"/>
      <c r="H147" s="12"/>
    </row>
    <row r="148" spans="1:9" x14ac:dyDescent="0.3">
      <c r="A148" s="7">
        <v>3</v>
      </c>
      <c r="B148" s="8"/>
      <c r="C148" s="33" t="s">
        <v>158</v>
      </c>
      <c r="D148" s="9"/>
      <c r="E148" s="9"/>
      <c r="F148" s="40"/>
      <c r="G148" s="25"/>
      <c r="H148" s="10">
        <f>SUM(H149:H162)</f>
        <v>253380</v>
      </c>
    </row>
    <row r="149" spans="1:9" ht="43.2" x14ac:dyDescent="0.3">
      <c r="A149" s="27" t="s">
        <v>24</v>
      </c>
      <c r="B149" s="42">
        <v>92568</v>
      </c>
      <c r="C149" s="34" t="s">
        <v>159</v>
      </c>
      <c r="D149" s="35" t="s">
        <v>42</v>
      </c>
      <c r="E149" s="47">
        <v>800</v>
      </c>
      <c r="F149" s="53">
        <v>8.84</v>
      </c>
      <c r="G149" s="29">
        <f t="shared" ref="G149:G162" si="6">ROUND(F149*(1+$H$11),2)</f>
        <v>11.48</v>
      </c>
      <c r="H149" s="12">
        <f t="shared" ref="H149:H162" si="7">ROUND(G149*E149,2)</f>
        <v>9184</v>
      </c>
    </row>
    <row r="150" spans="1:9" ht="43.2" x14ac:dyDescent="0.3">
      <c r="A150" s="27" t="s">
        <v>25</v>
      </c>
      <c r="B150" s="42">
        <v>92571</v>
      </c>
      <c r="C150" s="34" t="s">
        <v>160</v>
      </c>
      <c r="D150" s="35" t="s">
        <v>42</v>
      </c>
      <c r="E150" s="47">
        <v>500</v>
      </c>
      <c r="F150" s="53">
        <v>13.96</v>
      </c>
      <c r="G150" s="29">
        <f t="shared" si="6"/>
        <v>18.12</v>
      </c>
      <c r="H150" s="12">
        <f t="shared" si="7"/>
        <v>9060</v>
      </c>
    </row>
    <row r="151" spans="1:9" ht="28.8" x14ac:dyDescent="0.3">
      <c r="A151" s="27" t="s">
        <v>26</v>
      </c>
      <c r="B151" s="42">
        <v>94213</v>
      </c>
      <c r="C151" s="34" t="s">
        <v>161</v>
      </c>
      <c r="D151" s="35" t="s">
        <v>42</v>
      </c>
      <c r="E151" s="47">
        <v>1300</v>
      </c>
      <c r="F151" s="53">
        <v>2.94</v>
      </c>
      <c r="G151" s="29">
        <f t="shared" si="6"/>
        <v>3.82</v>
      </c>
      <c r="H151" s="12">
        <f t="shared" si="7"/>
        <v>4966</v>
      </c>
    </row>
    <row r="152" spans="1:9" ht="28.8" x14ac:dyDescent="0.3">
      <c r="A152" s="27" t="s">
        <v>27</v>
      </c>
      <c r="B152" s="42">
        <v>99861</v>
      </c>
      <c r="C152" s="34" t="s">
        <v>162</v>
      </c>
      <c r="D152" s="35" t="s">
        <v>42</v>
      </c>
      <c r="E152" s="47">
        <v>50</v>
      </c>
      <c r="F152" s="54">
        <v>262.63</v>
      </c>
      <c r="G152" s="29">
        <f t="shared" si="6"/>
        <v>340.92</v>
      </c>
      <c r="H152" s="12">
        <f t="shared" si="7"/>
        <v>17046</v>
      </c>
    </row>
    <row r="153" spans="1:9" ht="28.8" x14ac:dyDescent="0.3">
      <c r="A153" s="27" t="s">
        <v>28</v>
      </c>
      <c r="B153" s="42">
        <v>100701</v>
      </c>
      <c r="C153" s="34" t="s">
        <v>41</v>
      </c>
      <c r="D153" s="35" t="s">
        <v>42</v>
      </c>
      <c r="E153" s="48">
        <v>150</v>
      </c>
      <c r="F153" s="58">
        <v>13</v>
      </c>
      <c r="G153" s="29">
        <f t="shared" si="6"/>
        <v>16.88</v>
      </c>
      <c r="H153" s="12">
        <f t="shared" si="7"/>
        <v>2532</v>
      </c>
    </row>
    <row r="154" spans="1:9" ht="28.8" x14ac:dyDescent="0.3">
      <c r="A154" s="27" t="s">
        <v>43</v>
      </c>
      <c r="B154" s="42" t="s">
        <v>298</v>
      </c>
      <c r="C154" s="34" t="s">
        <v>299</v>
      </c>
      <c r="D154" s="35" t="s">
        <v>50</v>
      </c>
      <c r="E154" s="48">
        <v>800</v>
      </c>
      <c r="F154" s="58">
        <v>12.86</v>
      </c>
      <c r="G154" s="29">
        <f t="shared" si="6"/>
        <v>16.690000000000001</v>
      </c>
      <c r="H154" s="12">
        <f t="shared" si="7"/>
        <v>13352</v>
      </c>
    </row>
    <row r="155" spans="1:9" ht="31.5" customHeight="1" x14ac:dyDescent="0.3">
      <c r="A155" s="27" t="s">
        <v>44</v>
      </c>
      <c r="B155" s="42" t="s">
        <v>300</v>
      </c>
      <c r="C155" s="34" t="s">
        <v>301</v>
      </c>
      <c r="D155" s="35" t="s">
        <v>50</v>
      </c>
      <c r="E155" s="48">
        <v>800</v>
      </c>
      <c r="F155" s="58">
        <v>12.86</v>
      </c>
      <c r="G155" s="29">
        <f t="shared" si="6"/>
        <v>16.690000000000001</v>
      </c>
      <c r="H155" s="12">
        <f t="shared" si="7"/>
        <v>13352</v>
      </c>
    </row>
    <row r="156" spans="1:9" ht="28.8" x14ac:dyDescent="0.3">
      <c r="A156" s="27" t="s">
        <v>45</v>
      </c>
      <c r="B156" s="42" t="s">
        <v>302</v>
      </c>
      <c r="C156" s="34" t="s">
        <v>303</v>
      </c>
      <c r="D156" s="35" t="s">
        <v>50</v>
      </c>
      <c r="E156" s="48">
        <v>800</v>
      </c>
      <c r="F156" s="58">
        <v>12.86</v>
      </c>
      <c r="G156" s="29">
        <f t="shared" si="6"/>
        <v>16.690000000000001</v>
      </c>
      <c r="H156" s="12">
        <f t="shared" si="7"/>
        <v>13352</v>
      </c>
      <c r="I156">
        <v>1</v>
      </c>
    </row>
    <row r="157" spans="1:9" ht="100.8" x14ac:dyDescent="0.3">
      <c r="A157" s="27" t="s">
        <v>148</v>
      </c>
      <c r="B157" s="42" t="s">
        <v>438</v>
      </c>
      <c r="C157" s="34" t="s">
        <v>437</v>
      </c>
      <c r="D157" s="35" t="s">
        <v>42</v>
      </c>
      <c r="E157" s="48">
        <v>150</v>
      </c>
      <c r="F157" s="58">
        <v>99.65</v>
      </c>
      <c r="G157" s="29">
        <f t="shared" si="6"/>
        <v>129.36000000000001</v>
      </c>
      <c r="H157" s="12">
        <f t="shared" si="7"/>
        <v>19404</v>
      </c>
    </row>
    <row r="158" spans="1:9" ht="28.8" x14ac:dyDescent="0.3">
      <c r="A158" s="27" t="s">
        <v>149</v>
      </c>
      <c r="B158" s="42" t="s">
        <v>304</v>
      </c>
      <c r="C158" s="34" t="s">
        <v>305</v>
      </c>
      <c r="D158" s="35" t="s">
        <v>42</v>
      </c>
      <c r="E158" s="48">
        <v>150</v>
      </c>
      <c r="F158" s="58">
        <v>144.19999999999999</v>
      </c>
      <c r="G158" s="29">
        <f t="shared" si="6"/>
        <v>187.19</v>
      </c>
      <c r="H158" s="12">
        <f t="shared" si="7"/>
        <v>28078.5</v>
      </c>
    </row>
    <row r="159" spans="1:9" ht="28.8" x14ac:dyDescent="0.3">
      <c r="A159" s="27" t="s">
        <v>150</v>
      </c>
      <c r="B159" s="42" t="s">
        <v>306</v>
      </c>
      <c r="C159" s="34" t="s">
        <v>307</v>
      </c>
      <c r="D159" s="35" t="s">
        <v>42</v>
      </c>
      <c r="E159" s="48">
        <v>50</v>
      </c>
      <c r="F159" s="59">
        <v>106.25</v>
      </c>
      <c r="G159" s="29">
        <f t="shared" si="6"/>
        <v>137.91999999999999</v>
      </c>
      <c r="H159" s="12">
        <f t="shared" si="7"/>
        <v>6896</v>
      </c>
    </row>
    <row r="160" spans="1:9" ht="72" x14ac:dyDescent="0.3">
      <c r="A160" s="27" t="s">
        <v>151</v>
      </c>
      <c r="B160" s="42" t="s">
        <v>440</v>
      </c>
      <c r="C160" s="34" t="s">
        <v>439</v>
      </c>
      <c r="D160" s="35" t="s">
        <v>46</v>
      </c>
      <c r="E160" s="48">
        <v>150</v>
      </c>
      <c r="F160" s="51">
        <v>357.93</v>
      </c>
      <c r="G160" s="29">
        <f t="shared" si="6"/>
        <v>464.63</v>
      </c>
      <c r="H160" s="12">
        <f t="shared" si="7"/>
        <v>69694.5</v>
      </c>
    </row>
    <row r="161" spans="1:9" ht="86.4" x14ac:dyDescent="0.3">
      <c r="A161" s="27" t="s">
        <v>152</v>
      </c>
      <c r="B161" s="42" t="s">
        <v>442</v>
      </c>
      <c r="C161" s="34" t="s">
        <v>441</v>
      </c>
      <c r="D161" s="35" t="s">
        <v>46</v>
      </c>
      <c r="E161" s="48">
        <v>50</v>
      </c>
      <c r="F161" s="51">
        <v>357.93</v>
      </c>
      <c r="G161" s="29">
        <f t="shared" si="6"/>
        <v>464.63</v>
      </c>
      <c r="H161" s="12">
        <f t="shared" si="7"/>
        <v>23231.5</v>
      </c>
    </row>
    <row r="162" spans="1:9" ht="72" x14ac:dyDescent="0.3">
      <c r="A162" s="27" t="s">
        <v>153</v>
      </c>
      <c r="B162" s="42" t="s">
        <v>444</v>
      </c>
      <c r="C162" s="34" t="s">
        <v>443</v>
      </c>
      <c r="D162" s="35" t="s">
        <v>46</v>
      </c>
      <c r="E162" s="48">
        <v>50</v>
      </c>
      <c r="F162" s="51">
        <v>357.93</v>
      </c>
      <c r="G162" s="29">
        <f t="shared" si="6"/>
        <v>464.63</v>
      </c>
      <c r="H162" s="12">
        <f t="shared" si="7"/>
        <v>23231.5</v>
      </c>
      <c r="I162">
        <v>1</v>
      </c>
    </row>
    <row r="163" spans="1:9" ht="15" thickBot="1" x14ac:dyDescent="0.35">
      <c r="A163" s="27"/>
      <c r="B163" s="42"/>
      <c r="C163" s="34"/>
      <c r="D163" s="35"/>
      <c r="E163" s="31"/>
      <c r="F163" s="45"/>
      <c r="G163" s="29"/>
      <c r="H163" s="12"/>
    </row>
    <row r="164" spans="1:9" x14ac:dyDescent="0.3">
      <c r="A164" s="7">
        <v>4</v>
      </c>
      <c r="B164" s="8"/>
      <c r="C164" s="33" t="s">
        <v>187</v>
      </c>
      <c r="D164" s="9"/>
      <c r="E164" s="9"/>
      <c r="F164" s="40"/>
      <c r="G164" s="25"/>
      <c r="H164" s="10">
        <f>SUM(H165:H167)</f>
        <v>105060</v>
      </c>
    </row>
    <row r="165" spans="1:9" ht="30" customHeight="1" x14ac:dyDescent="0.3">
      <c r="A165" s="27" t="s">
        <v>33</v>
      </c>
      <c r="B165" s="37">
        <v>92396</v>
      </c>
      <c r="C165" s="34" t="s">
        <v>188</v>
      </c>
      <c r="D165" s="37" t="s">
        <v>42</v>
      </c>
      <c r="E165" s="47">
        <v>3000</v>
      </c>
      <c r="F165" s="53">
        <v>9.77</v>
      </c>
      <c r="G165" s="29">
        <f t="shared" ref="G165:G167" si="8">ROUND(F165*(1+$H$11),2)</f>
        <v>12.68</v>
      </c>
      <c r="H165" s="12">
        <f t="shared" ref="H165:H167" si="9">ROUND(G165*E165,2)</f>
        <v>38040</v>
      </c>
    </row>
    <row r="166" spans="1:9" ht="28.8" x14ac:dyDescent="0.3">
      <c r="A166" s="27" t="s">
        <v>34</v>
      </c>
      <c r="B166" s="37">
        <v>92393</v>
      </c>
      <c r="C166" s="34" t="s">
        <v>189</v>
      </c>
      <c r="D166" s="37" t="s">
        <v>42</v>
      </c>
      <c r="E166" s="47">
        <v>3000</v>
      </c>
      <c r="F166" s="53">
        <v>3.23</v>
      </c>
      <c r="G166" s="29">
        <f t="shared" si="8"/>
        <v>4.1900000000000004</v>
      </c>
      <c r="H166" s="12">
        <f t="shared" si="9"/>
        <v>12570</v>
      </c>
    </row>
    <row r="167" spans="1:9" ht="43.2" x14ac:dyDescent="0.3">
      <c r="A167" s="27" t="s">
        <v>35</v>
      </c>
      <c r="B167" s="37">
        <v>101169</v>
      </c>
      <c r="C167" s="34" t="s">
        <v>190</v>
      </c>
      <c r="D167" s="37" t="s">
        <v>42</v>
      </c>
      <c r="E167" s="47">
        <v>3000</v>
      </c>
      <c r="F167" s="53">
        <v>13.98</v>
      </c>
      <c r="G167" s="29">
        <f t="shared" si="8"/>
        <v>18.149999999999999</v>
      </c>
      <c r="H167" s="12">
        <f t="shared" si="9"/>
        <v>54450</v>
      </c>
    </row>
    <row r="168" spans="1:9" ht="15" thickBot="1" x14ac:dyDescent="0.35">
      <c r="A168" s="27"/>
      <c r="B168" s="28"/>
      <c r="C168" s="11"/>
      <c r="D168" s="30"/>
      <c r="E168" s="31"/>
      <c r="F168" s="32"/>
      <c r="G168" s="29"/>
      <c r="H168" s="12"/>
    </row>
    <row r="169" spans="1:9" x14ac:dyDescent="0.3">
      <c r="A169" s="7">
        <v>5</v>
      </c>
      <c r="B169" s="8"/>
      <c r="C169" s="33" t="s">
        <v>191</v>
      </c>
      <c r="D169" s="9"/>
      <c r="E169" s="9"/>
      <c r="F169" s="40"/>
      <c r="G169" s="25"/>
      <c r="H169" s="10">
        <f>SUM(H170:H177)</f>
        <v>321217.5</v>
      </c>
    </row>
    <row r="170" spans="1:9" ht="28.8" x14ac:dyDescent="0.3">
      <c r="A170" s="27" t="s">
        <v>38</v>
      </c>
      <c r="B170" s="42">
        <v>96109</v>
      </c>
      <c r="C170" s="34" t="s">
        <v>192</v>
      </c>
      <c r="D170" s="35" t="s">
        <v>42</v>
      </c>
      <c r="E170" s="47">
        <v>1000</v>
      </c>
      <c r="F170" s="53">
        <v>24.54</v>
      </c>
      <c r="G170" s="29">
        <f t="shared" ref="G170:G177" si="10">ROUND(F170*(1+$H$11),2)</f>
        <v>31.86</v>
      </c>
      <c r="H170" s="12">
        <f t="shared" ref="H170:H177" si="11">ROUND(G170*E170,2)</f>
        <v>31860</v>
      </c>
    </row>
    <row r="171" spans="1:9" ht="57.6" x14ac:dyDescent="0.3">
      <c r="A171" s="27" t="s">
        <v>39</v>
      </c>
      <c r="B171" s="42" t="s">
        <v>193</v>
      </c>
      <c r="C171" s="34" t="s">
        <v>314</v>
      </c>
      <c r="D171" s="35" t="s">
        <v>42</v>
      </c>
      <c r="E171" s="47">
        <v>500</v>
      </c>
      <c r="F171" s="53">
        <v>16.09</v>
      </c>
      <c r="G171" s="29">
        <f t="shared" si="10"/>
        <v>20.89</v>
      </c>
      <c r="H171" s="12">
        <f t="shared" si="11"/>
        <v>10445</v>
      </c>
      <c r="I171">
        <v>1</v>
      </c>
    </row>
    <row r="172" spans="1:9" ht="28.8" x14ac:dyDescent="0.3">
      <c r="A172" s="27" t="s">
        <v>40</v>
      </c>
      <c r="B172" s="42">
        <v>96110</v>
      </c>
      <c r="C172" s="34" t="s">
        <v>310</v>
      </c>
      <c r="D172" s="35" t="s">
        <v>42</v>
      </c>
      <c r="E172" s="47">
        <v>750</v>
      </c>
      <c r="F172" s="53">
        <v>16.21</v>
      </c>
      <c r="G172" s="29">
        <f t="shared" si="10"/>
        <v>21.04</v>
      </c>
      <c r="H172" s="12">
        <f t="shared" si="11"/>
        <v>15780</v>
      </c>
    </row>
    <row r="173" spans="1:9" ht="28.8" x14ac:dyDescent="0.3">
      <c r="A173" s="27" t="s">
        <v>163</v>
      </c>
      <c r="B173" s="42">
        <v>96114</v>
      </c>
      <c r="C173" s="34" t="s">
        <v>311</v>
      </c>
      <c r="D173" s="35" t="s">
        <v>42</v>
      </c>
      <c r="E173" s="47">
        <v>750</v>
      </c>
      <c r="F173" s="53">
        <v>14.22</v>
      </c>
      <c r="G173" s="29">
        <f t="shared" si="10"/>
        <v>18.46</v>
      </c>
      <c r="H173" s="12">
        <f t="shared" si="11"/>
        <v>13845</v>
      </c>
    </row>
    <row r="174" spans="1:9" ht="43.2" x14ac:dyDescent="0.3">
      <c r="A174" s="27" t="s">
        <v>164</v>
      </c>
      <c r="B174" s="42">
        <v>96358</v>
      </c>
      <c r="C174" s="34" t="s">
        <v>312</v>
      </c>
      <c r="D174" s="35" t="s">
        <v>42</v>
      </c>
      <c r="E174" s="47">
        <v>750</v>
      </c>
      <c r="F174" s="53">
        <v>11.07</v>
      </c>
      <c r="G174" s="29">
        <f t="shared" si="10"/>
        <v>14.37</v>
      </c>
      <c r="H174" s="12">
        <f t="shared" si="11"/>
        <v>10777.5</v>
      </c>
    </row>
    <row r="175" spans="1:9" ht="43.2" x14ac:dyDescent="0.3">
      <c r="A175" s="27" t="s">
        <v>165</v>
      </c>
      <c r="B175" s="42">
        <v>96359</v>
      </c>
      <c r="C175" s="34" t="s">
        <v>313</v>
      </c>
      <c r="D175" s="35" t="s">
        <v>42</v>
      </c>
      <c r="E175" s="47">
        <v>500</v>
      </c>
      <c r="F175" s="53">
        <v>12.61</v>
      </c>
      <c r="G175" s="29">
        <f t="shared" si="10"/>
        <v>16.37</v>
      </c>
      <c r="H175" s="12">
        <f t="shared" si="11"/>
        <v>8185</v>
      </c>
    </row>
    <row r="176" spans="1:9" ht="28.8" x14ac:dyDescent="0.3">
      <c r="A176" s="27" t="s">
        <v>446</v>
      </c>
      <c r="B176" s="42">
        <v>96111</v>
      </c>
      <c r="C176" s="34" t="s">
        <v>445</v>
      </c>
      <c r="D176" s="35" t="s">
        <v>42</v>
      </c>
      <c r="E176" s="47">
        <v>3500</v>
      </c>
      <c r="F176" s="53">
        <v>11.9</v>
      </c>
      <c r="G176" s="29">
        <f t="shared" si="10"/>
        <v>15.45</v>
      </c>
      <c r="H176" s="12">
        <f t="shared" si="11"/>
        <v>54075</v>
      </c>
    </row>
    <row r="177" spans="1:9" ht="101.4" thickBot="1" x14ac:dyDescent="0.35">
      <c r="A177" s="27" t="s">
        <v>455</v>
      </c>
      <c r="B177" s="37" t="s">
        <v>456</v>
      </c>
      <c r="C177" s="34" t="s">
        <v>457</v>
      </c>
      <c r="D177" s="37" t="s">
        <v>42</v>
      </c>
      <c r="E177" s="31">
        <v>15000</v>
      </c>
      <c r="F177" s="36">
        <v>9.0500000000000007</v>
      </c>
      <c r="G177" s="29">
        <f t="shared" si="10"/>
        <v>11.75</v>
      </c>
      <c r="H177" s="12">
        <f t="shared" si="11"/>
        <v>176250</v>
      </c>
    </row>
    <row r="178" spans="1:9" ht="15" thickBot="1" x14ac:dyDescent="0.35">
      <c r="A178" s="113" t="s">
        <v>17</v>
      </c>
      <c r="B178" s="114"/>
      <c r="C178" s="114"/>
      <c r="D178" s="114"/>
      <c r="E178" s="114"/>
      <c r="F178" s="114"/>
      <c r="G178" s="114"/>
      <c r="H178" s="13">
        <f>SUM(H169,H164,H148,H131,H14)</f>
        <v>3312583.65</v>
      </c>
      <c r="I178" s="93">
        <v>3136333.65</v>
      </c>
    </row>
    <row r="179" spans="1:9" ht="16.5" customHeight="1" x14ac:dyDescent="0.3">
      <c r="A179" s="115" t="s">
        <v>452</v>
      </c>
      <c r="B179" s="116"/>
      <c r="C179" s="116"/>
      <c r="D179" s="116"/>
      <c r="E179" s="116"/>
      <c r="F179" s="116"/>
      <c r="G179" s="116"/>
      <c r="H179" s="116"/>
    </row>
    <row r="180" spans="1:9" x14ac:dyDescent="0.3">
      <c r="A180" s="117"/>
      <c r="B180" s="117"/>
      <c r="C180" s="117"/>
      <c r="D180" s="117"/>
      <c r="E180" s="117"/>
      <c r="F180" s="117"/>
      <c r="G180" s="117"/>
      <c r="H180" s="117"/>
    </row>
    <row r="181" spans="1:9" ht="39" customHeight="1" x14ac:dyDescent="0.3">
      <c r="A181" s="117"/>
      <c r="B181" s="117"/>
      <c r="C181" s="117"/>
      <c r="D181" s="117"/>
      <c r="E181" s="117"/>
      <c r="F181" s="117"/>
      <c r="G181" s="117"/>
      <c r="H181" s="117"/>
    </row>
    <row r="182" spans="1:9" x14ac:dyDescent="0.3">
      <c r="A182" s="100" t="s">
        <v>454</v>
      </c>
      <c r="B182" s="100"/>
      <c r="C182" s="100"/>
      <c r="D182" s="100"/>
      <c r="E182" s="100"/>
      <c r="F182" s="100"/>
      <c r="G182" s="100"/>
      <c r="H182" s="100"/>
      <c r="I182" s="94"/>
    </row>
    <row r="183" spans="1:9" x14ac:dyDescent="0.3">
      <c r="A183" s="100" t="s">
        <v>453</v>
      </c>
      <c r="B183" s="100"/>
      <c r="C183" s="100"/>
      <c r="D183" s="100"/>
      <c r="E183" s="100"/>
      <c r="F183" s="100"/>
      <c r="G183" s="100"/>
      <c r="H183" s="100"/>
      <c r="I183" s="94"/>
    </row>
  </sheetData>
  <mergeCells count="18">
    <mergeCell ref="C1:H1"/>
    <mergeCell ref="C2:H2"/>
    <mergeCell ref="C3:H3"/>
    <mergeCell ref="A4:H4"/>
    <mergeCell ref="A5:H5"/>
    <mergeCell ref="F10:F11"/>
    <mergeCell ref="A11:D11"/>
    <mergeCell ref="A182:H182"/>
    <mergeCell ref="A183:H183"/>
    <mergeCell ref="A7:E7"/>
    <mergeCell ref="F7:H7"/>
    <mergeCell ref="A178:G178"/>
    <mergeCell ref="A179:H181"/>
    <mergeCell ref="A8:E8"/>
    <mergeCell ref="F8:H8"/>
    <mergeCell ref="A9:G9"/>
    <mergeCell ref="A10:D10"/>
    <mergeCell ref="E10:E11"/>
  </mergeCells>
  <phoneticPr fontId="19" type="noConversion"/>
  <pageMargins left="0.511811024" right="0.511811024" top="0.78740157499999996" bottom="0.78740157499999996" header="0.31496062000000002" footer="0.31496062000000002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EE38-AF1D-4640-90FB-EE04B342E141}">
  <sheetPr>
    <pageSetUpPr fitToPage="1"/>
  </sheetPr>
  <dimension ref="C3:M71"/>
  <sheetViews>
    <sheetView showGridLines="0" topLeftCell="A4" workbookViewId="0">
      <selection activeCell="C18" sqref="C18:M18"/>
    </sheetView>
  </sheetViews>
  <sheetFormatPr defaultRowHeight="13.2" x14ac:dyDescent="0.25"/>
  <cols>
    <col min="1" max="2" width="8.88671875" style="60"/>
    <col min="3" max="3" width="20.33203125" style="60" customWidth="1"/>
    <col min="4" max="6" width="8.88671875" style="60"/>
    <col min="7" max="7" width="10.109375" style="60" customWidth="1"/>
    <col min="8" max="8" width="14.6640625" style="60" customWidth="1"/>
    <col min="9" max="9" width="26.6640625" style="60" customWidth="1"/>
    <col min="10" max="16384" width="8.88671875" style="60"/>
  </cols>
  <sheetData>
    <row r="3" spans="3:13" ht="13.8" thickBot="1" x14ac:dyDescent="0.3"/>
    <row r="4" spans="3:13" x14ac:dyDescent="0.25">
      <c r="C4" s="61"/>
      <c r="D4" s="62"/>
      <c r="E4" s="62"/>
      <c r="F4" s="62"/>
      <c r="G4" s="173" t="s">
        <v>365</v>
      </c>
      <c r="H4" s="173"/>
      <c r="I4" s="173"/>
      <c r="J4" s="62"/>
      <c r="K4" s="62"/>
      <c r="L4" s="62"/>
      <c r="M4" s="63"/>
    </row>
    <row r="5" spans="3:13" x14ac:dyDescent="0.25">
      <c r="C5" s="64"/>
      <c r="G5" s="174"/>
      <c r="H5" s="174"/>
      <c r="I5" s="174"/>
      <c r="M5" s="65"/>
    </row>
    <row r="6" spans="3:13" ht="15" x14ac:dyDescent="0.25">
      <c r="C6" s="66" t="s">
        <v>366</v>
      </c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3:13" ht="15" x14ac:dyDescent="0.25">
      <c r="C7" s="66" t="s">
        <v>367</v>
      </c>
      <c r="D7" s="131" t="s">
        <v>411</v>
      </c>
      <c r="E7" s="131"/>
      <c r="F7" s="131"/>
      <c r="G7" s="131"/>
      <c r="H7" s="131"/>
      <c r="I7" s="131"/>
      <c r="J7" s="131"/>
      <c r="K7" s="131"/>
      <c r="L7" s="131"/>
      <c r="M7" s="172"/>
    </row>
    <row r="8" spans="3:13" ht="15" x14ac:dyDescent="0.25">
      <c r="C8" s="66" t="s">
        <v>368</v>
      </c>
      <c r="D8" s="67"/>
      <c r="E8" s="67"/>
      <c r="F8" s="67"/>
      <c r="G8" s="67"/>
      <c r="H8" s="67"/>
      <c r="I8" s="67"/>
      <c r="J8" s="67"/>
      <c r="K8" s="67"/>
      <c r="L8" s="67"/>
      <c r="M8" s="68"/>
    </row>
    <row r="9" spans="3:13" ht="15.6" x14ac:dyDescent="0.3">
      <c r="C9" s="158" t="s">
        <v>369</v>
      </c>
      <c r="D9" s="159"/>
      <c r="E9" s="159"/>
      <c r="F9" s="159"/>
      <c r="G9" s="159"/>
      <c r="H9" s="159"/>
      <c r="I9" s="159"/>
      <c r="J9" s="159"/>
      <c r="K9" s="159"/>
      <c r="L9" s="159"/>
      <c r="M9" s="160"/>
    </row>
    <row r="10" spans="3:13" ht="15.6" x14ac:dyDescent="0.3">
      <c r="C10" s="158" t="s">
        <v>370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60"/>
    </row>
    <row r="11" spans="3:13" ht="15" x14ac:dyDescent="0.25"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8"/>
    </row>
    <row r="12" spans="3:13" ht="15" x14ac:dyDescent="0.25">
      <c r="C12" s="155" t="s">
        <v>371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7"/>
    </row>
    <row r="13" spans="3:13" ht="15" x14ac:dyDescent="0.25">
      <c r="C13" s="150" t="s">
        <v>372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72"/>
    </row>
    <row r="14" spans="3:13" ht="15" x14ac:dyDescent="0.25">
      <c r="C14" s="66"/>
      <c r="D14" s="67"/>
      <c r="E14" s="67"/>
      <c r="F14" s="67"/>
      <c r="G14" s="67"/>
      <c r="H14" s="67"/>
      <c r="I14" s="67"/>
      <c r="J14" s="67"/>
      <c r="K14" s="67"/>
      <c r="L14" s="67"/>
      <c r="M14" s="68"/>
    </row>
    <row r="15" spans="3:13" ht="15" x14ac:dyDescent="0.25"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8"/>
    </row>
    <row r="16" spans="3:13" ht="15" x14ac:dyDescent="0.25"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3:13" ht="15" x14ac:dyDescent="0.25"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8"/>
    </row>
    <row r="18" spans="3:13" ht="15.6" x14ac:dyDescent="0.3">
      <c r="C18" s="158" t="s">
        <v>373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60"/>
    </row>
    <row r="19" spans="3:13" ht="15" x14ac:dyDescent="0.25"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8"/>
    </row>
    <row r="20" spans="3:13" ht="15.6" x14ac:dyDescent="0.3">
      <c r="C20" s="69" t="s">
        <v>374</v>
      </c>
      <c r="D20" s="70" t="s">
        <v>375</v>
      </c>
      <c r="E20" s="71" t="s">
        <v>376</v>
      </c>
      <c r="F20" s="72" t="s">
        <v>377</v>
      </c>
      <c r="G20" s="72" t="s">
        <v>378</v>
      </c>
      <c r="H20" s="70" t="s">
        <v>379</v>
      </c>
      <c r="I20" s="73"/>
      <c r="J20" s="73"/>
      <c r="K20" s="73"/>
      <c r="L20" s="73"/>
      <c r="M20" s="74"/>
    </row>
    <row r="21" spans="3:13" ht="15.6" x14ac:dyDescent="0.3">
      <c r="C21" s="75" t="s">
        <v>319</v>
      </c>
      <c r="D21" s="46">
        <v>3.7999999999999999E-2</v>
      </c>
      <c r="E21" s="46">
        <v>4.0099999999999997E-2</v>
      </c>
      <c r="F21" s="46">
        <v>4.6699999999999998E-2</v>
      </c>
      <c r="G21" s="76">
        <v>3.7999999999999999E-2</v>
      </c>
      <c r="H21" s="73" t="s">
        <v>320</v>
      </c>
      <c r="I21" s="73"/>
      <c r="J21" s="73"/>
      <c r="K21" s="73"/>
      <c r="L21" s="73"/>
      <c r="M21" s="74"/>
    </row>
    <row r="22" spans="3:13" ht="15.6" x14ac:dyDescent="0.3">
      <c r="C22" s="75" t="s">
        <v>380</v>
      </c>
      <c r="D22" s="46">
        <v>3.2000000000000002E-3</v>
      </c>
      <c r="E22" s="46">
        <v>4.0000000000000001E-3</v>
      </c>
      <c r="F22" s="46">
        <v>7.4000000000000003E-3</v>
      </c>
      <c r="G22" s="76">
        <v>3.2000000000000002E-3</v>
      </c>
      <c r="H22" s="73" t="s">
        <v>321</v>
      </c>
      <c r="I22" s="73"/>
      <c r="J22" s="73"/>
      <c r="K22" s="73"/>
      <c r="L22" s="73"/>
      <c r="M22" s="65"/>
    </row>
    <row r="23" spans="3:13" ht="15.6" x14ac:dyDescent="0.3">
      <c r="C23" s="75" t="s">
        <v>322</v>
      </c>
      <c r="D23" s="46">
        <v>5.0000000000000001E-3</v>
      </c>
      <c r="E23" s="46">
        <v>5.5999999999999999E-3</v>
      </c>
      <c r="F23" s="46">
        <v>9.7000000000000003E-3</v>
      </c>
      <c r="G23" s="76">
        <v>5.0000000000000001E-3</v>
      </c>
      <c r="H23" s="73" t="s">
        <v>323</v>
      </c>
      <c r="I23" s="73"/>
      <c r="J23" s="73"/>
      <c r="K23" s="73"/>
      <c r="L23" s="73"/>
      <c r="M23" s="74"/>
    </row>
    <row r="24" spans="3:13" ht="15.6" x14ac:dyDescent="0.3">
      <c r="C24" s="75" t="s">
        <v>324</v>
      </c>
      <c r="D24" s="46">
        <v>1.0200000000000001E-2</v>
      </c>
      <c r="E24" s="46">
        <v>1.11E-2</v>
      </c>
      <c r="F24" s="46">
        <v>1.21E-2</v>
      </c>
      <c r="G24" s="76">
        <v>1.0200000000000001E-2</v>
      </c>
      <c r="H24" s="73" t="s">
        <v>325</v>
      </c>
      <c r="I24" s="73"/>
      <c r="J24" s="73"/>
      <c r="K24" s="73"/>
      <c r="L24" s="73"/>
      <c r="M24" s="74"/>
    </row>
    <row r="25" spans="3:13" ht="15.6" x14ac:dyDescent="0.3">
      <c r="C25" s="75" t="s">
        <v>326</v>
      </c>
      <c r="D25" s="46">
        <v>6.6400000000000001E-2</v>
      </c>
      <c r="E25" s="46">
        <v>7.2999999999999995E-2</v>
      </c>
      <c r="F25" s="46">
        <v>8.6900000000000005E-2</v>
      </c>
      <c r="G25" s="76">
        <v>6.6400000000000001E-2</v>
      </c>
      <c r="H25" s="73" t="s">
        <v>327</v>
      </c>
      <c r="I25" s="73"/>
      <c r="J25" s="73"/>
      <c r="K25" s="73"/>
      <c r="L25" s="73"/>
      <c r="M25" s="74"/>
    </row>
    <row r="26" spans="3:13" ht="15.6" x14ac:dyDescent="0.3">
      <c r="C26" s="75" t="s">
        <v>381</v>
      </c>
      <c r="D26" s="161" t="s">
        <v>382</v>
      </c>
      <c r="E26" s="161"/>
      <c r="F26" s="161"/>
      <c r="G26" s="76">
        <v>0.13150000000000001</v>
      </c>
      <c r="H26" s="73" t="s">
        <v>383</v>
      </c>
      <c r="I26" s="73"/>
      <c r="J26" s="73"/>
      <c r="K26" s="73"/>
      <c r="L26" s="73"/>
      <c r="M26" s="74"/>
    </row>
    <row r="27" spans="3:13" ht="15.6" thickBot="1" x14ac:dyDescent="0.3"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8"/>
    </row>
    <row r="28" spans="3:13" ht="15.6" x14ac:dyDescent="0.25">
      <c r="C28" s="66"/>
      <c r="D28" s="67"/>
      <c r="E28" s="67"/>
      <c r="F28" s="162" t="s">
        <v>384</v>
      </c>
      <c r="G28" s="164">
        <f>(((1+G21)*(1+G22)*(1+G23)*(1+G24)*(1+G25))/(1-G26))-1</f>
        <v>0.29810139476973418</v>
      </c>
      <c r="H28" s="166" t="s">
        <v>385</v>
      </c>
      <c r="I28" s="167"/>
      <c r="J28" s="167"/>
      <c r="K28" s="167"/>
      <c r="L28" s="77"/>
      <c r="M28" s="78"/>
    </row>
    <row r="29" spans="3:13" ht="16.2" thickBot="1" x14ac:dyDescent="0.3">
      <c r="C29" s="66"/>
      <c r="D29" s="67"/>
      <c r="E29" s="67"/>
      <c r="F29" s="163"/>
      <c r="G29" s="165"/>
      <c r="H29" s="166"/>
      <c r="I29" s="167"/>
      <c r="J29" s="167"/>
      <c r="K29" s="167"/>
      <c r="L29" s="77"/>
      <c r="M29" s="78"/>
    </row>
    <row r="30" spans="3:13" ht="15" x14ac:dyDescent="0.25"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8"/>
    </row>
    <row r="31" spans="3:13" ht="15.6" thickBot="1" x14ac:dyDescent="0.3"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8"/>
    </row>
    <row r="32" spans="3:13" ht="15" x14ac:dyDescent="0.25">
      <c r="C32" s="168" t="s">
        <v>386</v>
      </c>
      <c r="D32" s="169">
        <v>29.81</v>
      </c>
      <c r="E32" s="168"/>
      <c r="F32" s="134"/>
      <c r="G32" s="134"/>
      <c r="H32" s="134"/>
      <c r="I32" s="67"/>
      <c r="J32" s="67"/>
      <c r="K32" s="67"/>
      <c r="L32" s="67"/>
      <c r="M32" s="68"/>
    </row>
    <row r="33" spans="3:13" ht="15.6" thickBot="1" x14ac:dyDescent="0.3">
      <c r="C33" s="168"/>
      <c r="D33" s="170"/>
      <c r="E33" s="168"/>
      <c r="F33" s="134"/>
      <c r="G33" s="134"/>
      <c r="H33" s="134"/>
      <c r="I33" s="67"/>
      <c r="J33" s="67"/>
      <c r="K33" s="67"/>
      <c r="L33" s="67"/>
      <c r="M33" s="68"/>
    </row>
    <row r="34" spans="3:13" ht="15" x14ac:dyDescent="0.25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8"/>
    </row>
    <row r="35" spans="3:13" ht="15" x14ac:dyDescent="0.25">
      <c r="C35" s="150" t="s">
        <v>387</v>
      </c>
      <c r="D35" s="131"/>
      <c r="E35" s="131"/>
      <c r="F35" s="131"/>
      <c r="G35" s="131"/>
      <c r="H35" s="131"/>
      <c r="I35" s="131"/>
      <c r="J35" s="67"/>
      <c r="K35" s="67"/>
      <c r="L35" s="67"/>
      <c r="M35" s="68"/>
    </row>
    <row r="36" spans="3:13" ht="15" x14ac:dyDescent="0.25">
      <c r="C36" s="150" t="s">
        <v>388</v>
      </c>
      <c r="D36" s="131"/>
      <c r="E36" s="131"/>
      <c r="F36" s="131"/>
      <c r="G36" s="131"/>
      <c r="H36" s="131"/>
      <c r="I36" s="131"/>
      <c r="J36" s="67"/>
      <c r="K36" s="67"/>
      <c r="L36" s="67"/>
      <c r="M36" s="68"/>
    </row>
    <row r="37" spans="3:13" ht="15" x14ac:dyDescent="0.25">
      <c r="C37" s="155"/>
      <c r="D37" s="156"/>
      <c r="E37" s="156"/>
      <c r="F37" s="156"/>
      <c r="G37" s="156"/>
      <c r="H37" s="156"/>
      <c r="I37" s="156"/>
      <c r="J37" s="67"/>
      <c r="K37" s="67"/>
      <c r="L37" s="67"/>
      <c r="M37" s="68"/>
    </row>
    <row r="38" spans="3:13" ht="15" x14ac:dyDescent="0.25"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8"/>
    </row>
    <row r="39" spans="3:13" ht="15" x14ac:dyDescent="0.25">
      <c r="C39" s="75" t="s">
        <v>389</v>
      </c>
      <c r="D39" s="73"/>
      <c r="E39" s="67"/>
      <c r="F39" s="67"/>
      <c r="G39" s="67"/>
      <c r="H39" s="67"/>
      <c r="I39" s="67"/>
      <c r="J39" s="67"/>
      <c r="K39" s="67"/>
      <c r="L39" s="67"/>
      <c r="M39" s="68"/>
    </row>
    <row r="40" spans="3:13" ht="15" x14ac:dyDescent="0.25">
      <c r="C40" s="75" t="s">
        <v>390</v>
      </c>
      <c r="D40" s="79">
        <v>0.65</v>
      </c>
      <c r="E40" s="67"/>
      <c r="F40" s="67"/>
      <c r="G40" s="67"/>
      <c r="H40" s="67"/>
      <c r="I40" s="67"/>
      <c r="J40" s="67"/>
      <c r="K40" s="67"/>
      <c r="L40" s="67"/>
      <c r="M40" s="68"/>
    </row>
    <row r="41" spans="3:13" ht="15" x14ac:dyDescent="0.25">
      <c r="C41" s="75" t="s">
        <v>391</v>
      </c>
      <c r="D41" s="79">
        <v>3</v>
      </c>
      <c r="E41" s="67"/>
      <c r="F41" s="67"/>
      <c r="G41" s="67"/>
      <c r="H41" s="67"/>
      <c r="I41" s="67"/>
      <c r="J41" s="67"/>
      <c r="K41" s="67"/>
      <c r="L41" s="67"/>
      <c r="M41" s="68"/>
    </row>
    <row r="42" spans="3:13" ht="15" x14ac:dyDescent="0.25">
      <c r="C42" s="75" t="s">
        <v>392</v>
      </c>
      <c r="D42" s="73">
        <v>4.5</v>
      </c>
      <c r="E42" s="171" t="s">
        <v>393</v>
      </c>
      <c r="F42" s="131"/>
      <c r="G42" s="131"/>
      <c r="H42" s="131"/>
      <c r="I42" s="131"/>
      <c r="J42" s="131"/>
      <c r="K42" s="131"/>
      <c r="L42" s="131"/>
      <c r="M42" s="172"/>
    </row>
    <row r="43" spans="3:13" ht="15" x14ac:dyDescent="0.25">
      <c r="C43" s="75" t="s">
        <v>328</v>
      </c>
      <c r="D43" s="73">
        <v>5</v>
      </c>
      <c r="E43" s="67"/>
      <c r="F43" s="67"/>
      <c r="G43" s="67"/>
      <c r="H43" s="67"/>
      <c r="I43" s="67"/>
      <c r="J43" s="67"/>
      <c r="K43" s="67"/>
      <c r="L43" s="67"/>
      <c r="M43" s="68"/>
    </row>
    <row r="44" spans="3:13" ht="15.6" x14ac:dyDescent="0.3">
      <c r="C44" s="80" t="s">
        <v>394</v>
      </c>
      <c r="D44" s="70">
        <f>D40+D41+D42+D43+D39</f>
        <v>13.15</v>
      </c>
      <c r="E44" s="67"/>
      <c r="F44" s="67"/>
      <c r="G44" s="67"/>
      <c r="H44" s="67"/>
      <c r="I44" s="67"/>
      <c r="J44" s="67"/>
      <c r="K44" s="67"/>
      <c r="L44" s="67"/>
      <c r="M44" s="68"/>
    </row>
    <row r="45" spans="3:13" ht="15.6" thickBot="1" x14ac:dyDescent="0.3"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8"/>
    </row>
    <row r="46" spans="3:13" ht="16.2" thickBot="1" x14ac:dyDescent="0.35">
      <c r="C46" s="150" t="s">
        <v>395</v>
      </c>
      <c r="D46" s="131"/>
      <c r="E46" s="131"/>
      <c r="F46" s="131"/>
      <c r="G46" s="131"/>
      <c r="H46" s="131"/>
      <c r="I46" s="131"/>
      <c r="J46" s="131"/>
      <c r="K46" s="131"/>
      <c r="L46" s="172"/>
      <c r="M46" s="81">
        <v>1</v>
      </c>
    </row>
    <row r="47" spans="3:13" ht="16.2" thickBot="1" x14ac:dyDescent="0.35">
      <c r="C47" s="153" t="s">
        <v>396</v>
      </c>
      <c r="D47" s="154"/>
      <c r="E47" s="154"/>
      <c r="F47" s="154"/>
      <c r="G47" s="154"/>
      <c r="H47" s="154"/>
      <c r="I47" s="82">
        <v>0.05</v>
      </c>
      <c r="J47" s="155" t="s">
        <v>397</v>
      </c>
      <c r="K47" s="156"/>
      <c r="L47" s="156"/>
      <c r="M47" s="157"/>
    </row>
    <row r="48" spans="3:13" ht="15" x14ac:dyDescent="0.25"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8"/>
    </row>
    <row r="49" spans="3:13" x14ac:dyDescent="0.25">
      <c r="C49" s="141" t="s">
        <v>398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3"/>
    </row>
    <row r="50" spans="3:13" ht="13.8" thickBot="1" x14ac:dyDescent="0.3">
      <c r="C50" s="64"/>
      <c r="M50" s="65"/>
    </row>
    <row r="51" spans="3:13" ht="15" x14ac:dyDescent="0.25">
      <c r="C51" s="144" t="s">
        <v>399</v>
      </c>
      <c r="D51" s="145"/>
      <c r="E51" s="145"/>
      <c r="F51" s="145"/>
      <c r="G51" s="145"/>
      <c r="H51" s="145"/>
      <c r="I51" s="145"/>
      <c r="J51" s="145"/>
      <c r="K51" s="145"/>
      <c r="L51" s="145"/>
      <c r="M51" s="146"/>
    </row>
    <row r="52" spans="3:13" ht="16.2" thickBot="1" x14ac:dyDescent="0.35">
      <c r="C52" s="147" t="s">
        <v>400</v>
      </c>
      <c r="D52" s="148"/>
      <c r="E52" s="148"/>
      <c r="F52" s="148"/>
      <c r="G52" s="148"/>
      <c r="H52" s="148"/>
      <c r="I52" s="148"/>
      <c r="J52" s="148"/>
      <c r="K52" s="148"/>
      <c r="L52" s="148"/>
      <c r="M52" s="149"/>
    </row>
    <row r="53" spans="3:13" ht="15" x14ac:dyDescent="0.25"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8"/>
    </row>
    <row r="54" spans="3:13" ht="15" x14ac:dyDescent="0.25"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8"/>
    </row>
    <row r="55" spans="3:13" ht="15" x14ac:dyDescent="0.25">
      <c r="C55" s="150" t="s">
        <v>412</v>
      </c>
      <c r="D55" s="131"/>
      <c r="E55" s="131"/>
      <c r="F55" s="131"/>
      <c r="G55" s="131"/>
      <c r="H55" s="67"/>
      <c r="I55" s="67"/>
      <c r="J55" s="67"/>
      <c r="K55" s="67"/>
      <c r="L55" s="67"/>
      <c r="M55" s="68"/>
    </row>
    <row r="56" spans="3:13" ht="15" x14ac:dyDescent="0.25">
      <c r="C56" s="83"/>
      <c r="D56" s="67"/>
      <c r="E56" s="67"/>
      <c r="F56" s="67"/>
      <c r="G56" s="67"/>
      <c r="H56" s="67"/>
      <c r="I56" s="67"/>
      <c r="J56" s="67"/>
      <c r="K56" s="67"/>
      <c r="L56" s="67"/>
      <c r="M56" s="68"/>
    </row>
    <row r="57" spans="3:13" ht="15" x14ac:dyDescent="0.25">
      <c r="C57" s="66"/>
      <c r="D57" s="67"/>
      <c r="E57" s="67"/>
      <c r="F57" s="67"/>
      <c r="G57" s="67"/>
      <c r="H57" s="67"/>
      <c r="I57" s="67"/>
      <c r="J57" s="67"/>
      <c r="K57" s="67"/>
      <c r="L57" s="67"/>
      <c r="M57" s="68"/>
    </row>
    <row r="58" spans="3:13" ht="15" x14ac:dyDescent="0.25">
      <c r="C58" s="151"/>
      <c r="D58" s="152"/>
      <c r="E58" s="152"/>
      <c r="F58" s="152"/>
      <c r="G58" s="152"/>
      <c r="I58" s="136" t="s">
        <v>401</v>
      </c>
      <c r="J58" s="136"/>
      <c r="K58" s="136"/>
      <c r="L58" s="136"/>
      <c r="M58" s="68"/>
    </row>
    <row r="59" spans="3:13" ht="15.6" x14ac:dyDescent="0.25">
      <c r="C59" s="132" t="s">
        <v>402</v>
      </c>
      <c r="D59" s="133"/>
      <c r="E59" s="133"/>
      <c r="F59" s="133"/>
      <c r="G59" s="133"/>
      <c r="H59" s="84"/>
      <c r="I59" s="134" t="s">
        <v>403</v>
      </c>
      <c r="J59" s="134"/>
      <c r="K59" s="134"/>
      <c r="L59" s="134"/>
      <c r="M59" s="68"/>
    </row>
    <row r="60" spans="3:13" ht="17.399999999999999" x14ac:dyDescent="0.25">
      <c r="C60" s="135" t="s">
        <v>404</v>
      </c>
      <c r="D60" s="136"/>
      <c r="E60" s="136"/>
      <c r="F60" s="136"/>
      <c r="G60" s="136"/>
      <c r="I60" s="137" t="s">
        <v>405</v>
      </c>
      <c r="J60" s="138"/>
      <c r="K60" s="138"/>
      <c r="L60" s="138"/>
      <c r="M60" s="68"/>
    </row>
    <row r="61" spans="3:13" ht="13.8" thickBot="1" x14ac:dyDescent="0.3">
      <c r="C61" s="139" t="s">
        <v>406</v>
      </c>
      <c r="D61" s="140"/>
      <c r="E61" s="140"/>
      <c r="F61" s="140"/>
      <c r="G61" s="140"/>
      <c r="H61" s="85"/>
      <c r="I61" s="85"/>
      <c r="J61" s="85"/>
      <c r="K61" s="85"/>
      <c r="L61" s="85"/>
      <c r="M61" s="86"/>
    </row>
    <row r="68" spans="3:13" ht="15" x14ac:dyDescent="0.25">
      <c r="C68" s="131" t="s">
        <v>407</v>
      </c>
      <c r="D68" s="131"/>
      <c r="E68" s="131"/>
      <c r="F68" s="131"/>
      <c r="G68" s="131"/>
      <c r="H68" s="131"/>
      <c r="I68" s="131"/>
      <c r="J68" s="131"/>
      <c r="K68" s="131"/>
      <c r="L68" s="131"/>
      <c r="M68" s="87"/>
    </row>
    <row r="69" spans="3:13" ht="15.6" x14ac:dyDescent="0.25">
      <c r="C69" s="131" t="s">
        <v>408</v>
      </c>
      <c r="D69" s="131"/>
      <c r="E69" s="131"/>
      <c r="F69" s="131"/>
      <c r="G69" s="131"/>
      <c r="H69" s="131"/>
      <c r="I69" s="131"/>
      <c r="J69" s="131"/>
      <c r="K69" s="131"/>
      <c r="L69" s="67"/>
      <c r="M69" s="88"/>
    </row>
    <row r="70" spans="3:13" ht="17.399999999999999" x14ac:dyDescent="0.25">
      <c r="C70" s="131" t="s">
        <v>409</v>
      </c>
      <c r="D70" s="131"/>
      <c r="E70" s="131"/>
      <c r="F70" s="131"/>
      <c r="G70" s="131"/>
      <c r="H70" s="131"/>
      <c r="I70" s="131"/>
      <c r="J70" s="131"/>
      <c r="K70" s="131"/>
      <c r="L70" s="67"/>
      <c r="M70" s="89"/>
    </row>
    <row r="71" spans="3:13" ht="15" x14ac:dyDescent="0.25">
      <c r="C71" s="131" t="s">
        <v>410</v>
      </c>
      <c r="D71" s="131"/>
      <c r="E71" s="131"/>
      <c r="F71" s="131"/>
      <c r="G71" s="131"/>
      <c r="H71" s="131"/>
      <c r="I71" s="131"/>
      <c r="J71" s="131"/>
      <c r="K71" s="131"/>
      <c r="L71" s="67"/>
    </row>
  </sheetData>
  <mergeCells count="36">
    <mergeCell ref="C13:M13"/>
    <mergeCell ref="G4:I5"/>
    <mergeCell ref="D7:M7"/>
    <mergeCell ref="C9:M9"/>
    <mergeCell ref="C10:M10"/>
    <mergeCell ref="C12:M12"/>
    <mergeCell ref="C47:H47"/>
    <mergeCell ref="J47:M47"/>
    <mergeCell ref="C18:M18"/>
    <mergeCell ref="D26:F26"/>
    <mergeCell ref="F28:F29"/>
    <mergeCell ref="G28:G29"/>
    <mergeCell ref="H28:K29"/>
    <mergeCell ref="C32:C33"/>
    <mergeCell ref="D32:D33"/>
    <mergeCell ref="E32:H33"/>
    <mergeCell ref="C35:I35"/>
    <mergeCell ref="C36:I36"/>
    <mergeCell ref="C37:I37"/>
    <mergeCell ref="E42:M42"/>
    <mergeCell ref="C46:L46"/>
    <mergeCell ref="C49:M49"/>
    <mergeCell ref="C51:M51"/>
    <mergeCell ref="C52:M52"/>
    <mergeCell ref="C55:G55"/>
    <mergeCell ref="C58:G58"/>
    <mergeCell ref="I58:L58"/>
    <mergeCell ref="C69:K69"/>
    <mergeCell ref="C70:K70"/>
    <mergeCell ref="C71:K71"/>
    <mergeCell ref="C59:G59"/>
    <mergeCell ref="I59:L59"/>
    <mergeCell ref="C60:G60"/>
    <mergeCell ref="I60:L60"/>
    <mergeCell ref="C61:G61"/>
    <mergeCell ref="C68:L68"/>
  </mergeCells>
  <pageMargins left="0.511811024" right="0.511811024" top="0.78740157499999996" bottom="0.78740157499999996" header="0.31496062000000002" footer="0.31496062000000002"/>
  <pageSetup paperSize="9" scale="69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ACAD. S</vt:lpstr>
      <vt:lpstr>BDI</vt:lpstr>
      <vt:lpstr>'ACAD. S'!Area_de_impressao</vt:lpstr>
      <vt:lpstr>BDI!Area_de_impressao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Gerrad Ferreira</cp:lastModifiedBy>
  <cp:lastPrinted>2024-07-24T13:06:24Z</cp:lastPrinted>
  <dcterms:created xsi:type="dcterms:W3CDTF">2017-01-17T17:48:58Z</dcterms:created>
  <dcterms:modified xsi:type="dcterms:W3CDTF">2024-07-24T13:06:29Z</dcterms:modified>
</cp:coreProperties>
</file>