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tapa buraco\"/>
    </mc:Choice>
  </mc:AlternateContent>
  <xr:revisionPtr revIDLastSave="0" documentId="13_ncr:1_{C0EFAEEB-894E-4D30-8329-146D608E44B5}" xr6:coauthVersionLast="47" xr6:coauthVersionMax="47" xr10:uidLastSave="{00000000-0000-0000-0000-000000000000}"/>
  <bookViews>
    <workbookView xWindow="-108" yWindow="-108" windowWidth="23256" windowHeight="12576" tabRatio="663" firstSheet="1" activeTab="1" xr2:uid="{00000000-000D-0000-FFFF-FFFF00000000}"/>
  </bookViews>
  <sheets>
    <sheet name="Relatório de Compatibilidade" sheetId="17" state="hidden" r:id="rId1"/>
    <sheet name="Planilha Orçamentária " sheetId="63" r:id="rId2"/>
    <sheet name="BDI (2)" sheetId="60" r:id="rId3"/>
    <sheet name="Plan1" sheetId="32" state="hidden" r:id="rId4"/>
    <sheet name="COMPOSIÇÃO RAMPA TIPO D" sheetId="33" state="hidden" r:id="rId5"/>
    <sheet name="QCI" sheetId="31" state="hidden" r:id="rId6"/>
    <sheet name="CRONOGRAMA - JANUÁRIA" sheetId="18" state="hidden" r:id="rId7"/>
    <sheet name="RELAÇÃO DE RUAS" sheetId="3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sub1" localSheetId="2">#REF!</definedName>
    <definedName name="___sub1">#REF!</definedName>
    <definedName name="___sub2" localSheetId="2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localSheetId="2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nd" localSheetId="2">#REF!</definedName>
    <definedName name="and">#REF!</definedName>
    <definedName name="AREA" localSheetId="2">#REF!</definedName>
    <definedName name="AREA">#REF!</definedName>
    <definedName name="_xlnm.Print_Area" localSheetId="2">'BDI (2)'!$C$6:$M$59</definedName>
    <definedName name="_xlnm.Print_Area" localSheetId="1">'Planilha Orçamentária '!$A$1:$I$28</definedName>
    <definedName name="AUX" localSheetId="2">#REF!</definedName>
    <definedName name="AUX">#REF!</definedName>
    <definedName name="B" localSheetId="2">#REF!</definedName>
    <definedName name="B">#REF!</definedName>
    <definedName name="Base">[1]Base!$C$4:$K$1374</definedName>
    <definedName name="BaseDados">[1]Base!$C$4:$E$1374</definedName>
    <definedName name="BDI">#REF!</definedName>
    <definedName name="CalculoFossa20" localSheetId="2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2">#REF!</definedName>
    <definedName name="car">#REF!</definedName>
    <definedName name="CARNEIRO" localSheetId="2">#REF!</definedName>
    <definedName name="CARNEIRO">#REF!</definedName>
    <definedName name="Cedro1COMPLETO" localSheetId="2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2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2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2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2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2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2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2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2">#REF!</definedName>
    <definedName name="Cliente">#REF!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tação" localSheetId="2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bp">'[2]PLANILHA FONTE'!$B$1:$G$290</definedName>
    <definedName name="CRONOGRAMA_PERDE" localSheetId="1">[3]!PassaExtenso</definedName>
    <definedName name="CRONOGRAMA_PERDE">[3]!PassaExtenso</definedName>
    <definedName name="ddd" localSheetId="2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IDO" localSheetId="2">#REF!</definedName>
    <definedName name="DIDO">#REF!</definedName>
    <definedName name="DOLAR">[4]INSUMOS!$G$8</definedName>
    <definedName name="e" localSheetId="2">#REF!</definedName>
    <definedName name="e">#REF!</definedName>
    <definedName name="ersdcefgbrnghrbgbrgfbgfwbvbfgvwfv" localSheetId="2">#REF!</definedName>
    <definedName name="ersdcefgbrnghrbgbrgfbgfwbvbfgvwfv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>#REF!</definedName>
    <definedName name="Fossa20" localSheetId="2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2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nsumos">[5]INSUMOS!$A$1:$D$786</definedName>
    <definedName name="Item" localSheetId="2">#REF!</definedName>
    <definedName name="Item">#REF!</definedName>
    <definedName name="joa" localSheetId="2">#REF!</definedName>
    <definedName name="joa">#REF!</definedName>
    <definedName name="LALA" localSheetId="1">[3]!PassaExtenso</definedName>
    <definedName name="LALA">[3]!PassaExtenso</definedName>
    <definedName name="LALU" localSheetId="1">[3]!PassaExtenso</definedName>
    <definedName name="LALU">[3]!PassaExtenso</definedName>
    <definedName name="leosde" localSheetId="2">#REF!</definedName>
    <definedName name="leosde">#REF!</definedName>
    <definedName name="Local" localSheetId="2">#REF!</definedName>
    <definedName name="Local">#REF!</definedName>
    <definedName name="mac" localSheetId="2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2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2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2">#REF!</definedName>
    <definedName name="maia">#REF!</definedName>
    <definedName name="mel" localSheetId="2">#REF!</definedName>
    <definedName name="mel">#REF!</definedName>
    <definedName name="melissa">[6]Orcamento!$B$7:$C$268</definedName>
    <definedName name="NCOMPOSICOES">7</definedName>
    <definedName name="NCOTACOES">15</definedName>
    <definedName name="noo" localSheetId="2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[6]Orcamento!$B$9:$C$149</definedName>
    <definedName name="orcamento" localSheetId="2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 localSheetId="1">[7]!PassaExtenso</definedName>
    <definedName name="PassaExtenso">[7]!PassaExtenso</definedName>
    <definedName name="Pedreiro_de_acabamento">[4]INSUMOS!$B$11</definedName>
    <definedName name="plan" localSheetId="2">#REF!</definedName>
    <definedName name="plan">#REF!</definedName>
    <definedName name="Plano" localSheetId="2">#REF!</definedName>
    <definedName name="Plano">#REF!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SIIG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'[8]PLANILHA FONTE'!$B$2:$G$197</definedName>
    <definedName name="TABELA">'[9]PLANILHA FONTE'!$B$1:$G$290</definedName>
    <definedName name="TABELA.">'[8]PLANILHA FONTE'!$B$2:$G$197</definedName>
    <definedName name="TABELAA">'[8]PLANILHA FONTE'!$B$2:$G$197</definedName>
    <definedName name="_xlnm.Print_Titles" localSheetId="6">'CRONOGRAMA - JANUÁRIA'!$A:$C</definedName>
    <definedName name="_xlnm.Print_Titles" localSheetId="1">'Planilha Orçamentária '!$13:$15</definedName>
    <definedName name="TONINHO" localSheetId="2">#REF!</definedName>
    <definedName name="TONINHO">#REF!</definedName>
    <definedName name="TOT.P" localSheetId="2">#REF!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UN">'[10]ORÇ. PRAÇ'!$F$81</definedName>
    <definedName name="Unidade">#REF!</definedName>
    <definedName name="wrn.mode_lev.xls." localSheetId="2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2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3" l="1"/>
  <c r="G18" i="63" s="1"/>
  <c r="G20" i="63"/>
  <c r="O36" i="60"/>
  <c r="I6" i="63" l="1"/>
  <c r="H20" i="63" l="1"/>
  <c r="I20" i="63" s="1"/>
  <c r="H18" i="63"/>
  <c r="I18" i="63" s="1"/>
  <c r="G17" i="63"/>
  <c r="I19" i="63" l="1"/>
  <c r="H17" i="63"/>
  <c r="I17" i="63" s="1"/>
  <c r="I16" i="63" s="1"/>
  <c r="I21" i="63" l="1"/>
  <c r="G21" i="63"/>
  <c r="K28" i="63" l="1"/>
  <c r="G10" i="33" l="1"/>
  <c r="G11" i="33"/>
  <c r="G12" i="33"/>
  <c r="G14" i="33"/>
  <c r="G9" i="33"/>
  <c r="E13" i="33"/>
  <c r="G13" i="33" s="1"/>
  <c r="H15" i="33" l="1"/>
  <c r="H18" i="33" s="1"/>
  <c r="H20" i="33" s="1"/>
  <c r="H28" i="31" l="1"/>
  <c r="B28" i="31"/>
  <c r="H27" i="31"/>
  <c r="H26" i="31"/>
  <c r="F19" i="30" l="1"/>
  <c r="F18" i="30"/>
  <c r="F15" i="30"/>
  <c r="G21" i="30"/>
  <c r="B21" i="30"/>
  <c r="H19" i="30"/>
  <c r="I19" i="30" s="1"/>
  <c r="E19" i="30"/>
  <c r="H18" i="30"/>
  <c r="I18" i="30" s="1"/>
  <c r="E18" i="30"/>
  <c r="H17" i="30"/>
  <c r="I17" i="30" s="1"/>
  <c r="F17" i="30"/>
  <c r="E17" i="30"/>
  <c r="H16" i="30"/>
  <c r="I16" i="30" s="1"/>
  <c r="E16" i="30"/>
  <c r="F16" i="30"/>
  <c r="H15" i="30"/>
  <c r="I15" i="30" s="1"/>
  <c r="E15" i="30"/>
  <c r="H14" i="30"/>
  <c r="I14" i="30" s="1"/>
  <c r="F14" i="30"/>
  <c r="E14" i="30"/>
  <c r="H11" i="30"/>
  <c r="F11" i="30"/>
  <c r="E11" i="30"/>
  <c r="E21" i="30" l="1"/>
  <c r="H21" i="30"/>
  <c r="F21" i="30"/>
  <c r="I11" i="30"/>
  <c r="I21" i="30" s="1"/>
  <c r="A10" i="18"/>
  <c r="C9" i="18" l="1"/>
  <c r="J26" i="31" l="1"/>
  <c r="C12" i="18"/>
  <c r="C10" i="18"/>
  <c r="C11" i="18" l="1"/>
  <c r="D10" i="18" l="1"/>
  <c r="E10" i="18"/>
  <c r="F10" i="18" s="1"/>
  <c r="G10" i="18" s="1"/>
  <c r="H10" i="18" s="1"/>
  <c r="I10" i="18"/>
  <c r="P10" i="18" l="1"/>
  <c r="J27" i="31" l="1"/>
  <c r="J12" i="18"/>
  <c r="H12" i="18"/>
  <c r="E12" i="18"/>
  <c r="I12" i="18"/>
  <c r="K12" i="18" s="1"/>
  <c r="L12" i="18" s="1"/>
  <c r="M12" i="18" s="1"/>
  <c r="N12" i="18" s="1"/>
  <c r="O12" i="18" s="1"/>
  <c r="J28" i="31" l="1"/>
  <c r="J29" i="31" s="1"/>
  <c r="L27" i="31" s="1"/>
  <c r="F12" i="18"/>
  <c r="G12" i="18" s="1"/>
  <c r="H11" i="18"/>
  <c r="I11" i="18"/>
  <c r="J11" i="18" s="1"/>
  <c r="K11" i="18" s="1"/>
  <c r="L11" i="18"/>
  <c r="E11" i="18"/>
  <c r="C27" i="31" l="1"/>
  <c r="D27" i="31" s="1"/>
  <c r="C26" i="31"/>
  <c r="D26" i="31" s="1"/>
  <c r="C28" i="31"/>
  <c r="D28" i="31" s="1"/>
  <c r="F11" i="18"/>
  <c r="G11" i="18" s="1"/>
  <c r="P12" i="18"/>
  <c r="D29" i="31" l="1"/>
  <c r="D9" i="18"/>
  <c r="P11" i="18"/>
  <c r="C13" i="18" l="1"/>
  <c r="B9" i="18" s="1"/>
  <c r="D13" i="18"/>
  <c r="E9" i="18"/>
  <c r="B11" i="18" l="1"/>
  <c r="C14" i="18"/>
  <c r="B14" i="18" s="1"/>
  <c r="B12" i="18"/>
  <c r="B10" i="18"/>
  <c r="B13" i="18"/>
  <c r="F9" i="18"/>
  <c r="F13" i="18" s="1"/>
  <c r="E13" i="18"/>
  <c r="E15" i="18" s="1"/>
  <c r="D14" i="18"/>
  <c r="D15" i="18"/>
  <c r="D16" i="18" s="1"/>
  <c r="E16" i="18" l="1"/>
  <c r="G9" i="18"/>
  <c r="E14" i="18"/>
  <c r="F14" i="18" l="1"/>
  <c r="H9" i="18"/>
  <c r="G13" i="18"/>
  <c r="G15" i="18" s="1"/>
  <c r="F15" i="18"/>
  <c r="F16" i="18" s="1"/>
  <c r="G16" i="18" l="1"/>
  <c r="G14" i="18"/>
  <c r="I9" i="18"/>
  <c r="H13" i="18"/>
  <c r="H15" i="18" s="1"/>
  <c r="H16" i="18" l="1"/>
  <c r="H14" i="18"/>
  <c r="J9" i="18"/>
  <c r="I13" i="18"/>
  <c r="I15" i="18" l="1"/>
  <c r="I16" i="18" s="1"/>
  <c r="K9" i="18"/>
  <c r="J13" i="18"/>
  <c r="J15" i="18" s="1"/>
  <c r="I14" i="18"/>
  <c r="J16" i="18" l="1"/>
  <c r="J14" i="18"/>
  <c r="L9" i="18"/>
  <c r="K13" i="18"/>
  <c r="K15" i="18" s="1"/>
  <c r="K16" i="18" l="1"/>
  <c r="K14" i="18"/>
  <c r="M9" i="18"/>
  <c r="L13" i="18"/>
  <c r="L15" i="18" s="1"/>
  <c r="L16" i="18" l="1"/>
  <c r="L14" i="18"/>
  <c r="N9" i="18"/>
  <c r="M13" i="18"/>
  <c r="M15" i="18" s="1"/>
  <c r="M16" i="18" l="1"/>
  <c r="M14" i="18"/>
  <c r="O9" i="18"/>
  <c r="N13" i="18"/>
  <c r="N15" i="18" s="1"/>
  <c r="N16" i="18" l="1"/>
  <c r="N14" i="18"/>
  <c r="O13" i="18"/>
  <c r="P9" i="18"/>
  <c r="P13" i="18" l="1"/>
  <c r="O15" i="18"/>
  <c r="O16" i="18" s="1"/>
  <c r="O14" i="18"/>
  <c r="C29" i="31"/>
  <c r="H29" i="31" s="1"/>
</calcChain>
</file>

<file path=xl/sharedStrings.xml><?xml version="1.0" encoding="utf-8"?>
<sst xmlns="http://schemas.openxmlformats.org/spreadsheetml/2006/main" count="251" uniqueCount="215">
  <si>
    <t>m3</t>
  </si>
  <si>
    <t>1.1</t>
  </si>
  <si>
    <t>PAVIMENTAÇÃO</t>
  </si>
  <si>
    <t>Item</t>
  </si>
  <si>
    <t>TOTAL</t>
  </si>
  <si>
    <t>Relatório de Compatibilidade para PLANILHA OFICIAL DE MEDIÇÃO CEF.xls</t>
  </si>
  <si>
    <t>Executar em 22/5/2012 19:18</t>
  </si>
  <si>
    <t>Não há suporte para os recursos a seguir nas versões anteriores do Excel. Esses recursos poderão ser perdidos ou prejudicados quando você salvar a pasta de trabalho em um formato de arquivo anterior.</t>
  </si>
  <si>
    <t>Perda insignificante de fidelidade</t>
  </si>
  <si>
    <t>Núm. de ocorrências</t>
  </si>
  <si>
    <t>Algumas células ou alguns estilos desta pasta de trabalho contêm formatação para a qual não há suporte no formato de arquivo selecionado. Esses formatos serão convertidos no formato mais próximo disponível.</t>
  </si>
  <si>
    <t>PERÍODO - ETAPAS</t>
  </si>
  <si>
    <t>DESCRIÇÃO - SERVIÇOS</t>
  </si>
  <si>
    <t>FÍSICO</t>
  </si>
  <si>
    <t>FINANCEIRO</t>
  </si>
  <si>
    <t>1º MÊS</t>
  </si>
  <si>
    <t>2º MÊS</t>
  </si>
  <si>
    <t>3º MÊS</t>
  </si>
  <si>
    <t>4º MÊS</t>
  </si>
  <si>
    <t>5º MÊS</t>
  </si>
  <si>
    <t>SOMA (R$)</t>
  </si>
  <si>
    <t>SOMA ACUMULADA</t>
  </si>
  <si>
    <t>PORCENTAGEM</t>
  </si>
  <si>
    <t>PORCENTAGEM ACUMULADA</t>
  </si>
  <si>
    <t>Total</t>
  </si>
  <si>
    <t>6º MÊS</t>
  </si>
  <si>
    <t>PREFEITURA MUNICIPAL DE JANUÁRIA</t>
  </si>
  <si>
    <t>7º MÊS</t>
  </si>
  <si>
    <t>8º MÊS</t>
  </si>
  <si>
    <t>9º MÊS</t>
  </si>
  <si>
    <t>10º MÊS</t>
  </si>
  <si>
    <t>11º MÊS</t>
  </si>
  <si>
    <t>12º MÊS</t>
  </si>
  <si>
    <t>INSTALAÇÕES INICIAIS DA OBRA</t>
  </si>
  <si>
    <t>OBRA: PAVIMENTAÇÃO DISTRITO DE RIACHO DA CRUZ</t>
  </si>
  <si>
    <t>DATA DO ORÇAMENTO: 02/04/2013</t>
  </si>
  <si>
    <t>BDI =  30,00 %</t>
  </si>
  <si>
    <t>SETOP - DEZEMBRO 2012</t>
  </si>
  <si>
    <t>MEIO FIO E SARJETA</t>
  </si>
  <si>
    <t>INDIRETA</t>
  </si>
  <si>
    <t>PREFEITURA MUNICIPAL DE SÃO ROMÃO</t>
  </si>
  <si>
    <t>RIBANCEIRA</t>
  </si>
  <si>
    <t xml:space="preserve">RUA A </t>
  </si>
  <si>
    <t>RUA B</t>
  </si>
  <si>
    <t>RUA C</t>
  </si>
  <si>
    <t>RUA D</t>
  </si>
  <si>
    <t>RUA E</t>
  </si>
  <si>
    <t>RUA F</t>
  </si>
  <si>
    <t>PARATERRA</t>
  </si>
  <si>
    <t>OBRA: PAVIMENTAÇÃO DISTRITO DE RIBANCEIRA E PARATERRA</t>
  </si>
  <si>
    <t>SETOP - FEVEREIRO 2013</t>
  </si>
  <si>
    <t>NOME</t>
  </si>
  <si>
    <t>EXTENSÃO</t>
  </si>
  <si>
    <t>LARGURA</t>
  </si>
  <si>
    <t xml:space="preserve">ÁREA TOTAL </t>
  </si>
  <si>
    <t>INTERSEÇÕES</t>
  </si>
  <si>
    <t>MEIO FIO</t>
  </si>
  <si>
    <t>SARJETA</t>
  </si>
  <si>
    <t>COM SARJETA</t>
  </si>
  <si>
    <t>SEM SARJETA</t>
  </si>
  <si>
    <t xml:space="preserve">RELAÇÃO DE RUAS </t>
  </si>
  <si>
    <t>BDI        =       30,00 %</t>
  </si>
  <si>
    <t xml:space="preserve">AVENIDA PRINCIPAL   (2 X 6,5) </t>
  </si>
  <si>
    <t>SÉRGIO RENATO SILVA DE SÁ</t>
  </si>
  <si>
    <t>108.066/D</t>
  </si>
  <si>
    <t xml:space="preserve">QCI - Quadro de Composição do Investimento </t>
  </si>
  <si>
    <t xml:space="preserve">Regime de Execução: </t>
  </si>
  <si>
    <t xml:space="preserve">Tipo de Contrapartida:  </t>
  </si>
  <si>
    <t xml:space="preserve"> F - FINANCEIRA</t>
  </si>
  <si>
    <t>1 - Identificação</t>
  </si>
  <si>
    <t xml:space="preserve">Contrato nº: </t>
  </si>
  <si>
    <t>Proposta SIGCON</t>
  </si>
  <si>
    <t>Empreendimento:</t>
  </si>
  <si>
    <t>Gestor</t>
  </si>
  <si>
    <t>SEDRU</t>
  </si>
  <si>
    <t>Agente Executor:</t>
  </si>
  <si>
    <t xml:space="preserve">Prefeitura Municipal de Itacarambi </t>
  </si>
  <si>
    <t>Programa:</t>
  </si>
  <si>
    <t>Modalidade:</t>
  </si>
  <si>
    <t>Ações Urbanísticas Pontuais</t>
  </si>
  <si>
    <t xml:space="preserve"> Pavimentação</t>
  </si>
  <si>
    <t>2 - Composição do Investimento</t>
  </si>
  <si>
    <t>Discriminação</t>
  </si>
  <si>
    <t>Investimento Total (R$)</t>
  </si>
  <si>
    <t>Total (R$)</t>
  </si>
  <si>
    <t>Recursos União</t>
  </si>
  <si>
    <t>Contrapartida</t>
  </si>
  <si>
    <t>Outros</t>
  </si>
  <si>
    <t>Regime</t>
  </si>
  <si>
    <t>TIPO de CP</t>
  </si>
  <si>
    <t>Famílias beneficiadas</t>
  </si>
  <si>
    <t>Custo médio por família</t>
  </si>
  <si>
    <t>Assinatura do representante da equipe técnica</t>
  </si>
  <si>
    <t>Assinatura do representante legal - Agente executor</t>
  </si>
  <si>
    <t>Nome:</t>
  </si>
  <si>
    <t>RAMON CAMPOS CARDOSO</t>
  </si>
  <si>
    <t>Cargo:</t>
  </si>
  <si>
    <t>ENGENHEIRO CIVIL</t>
  </si>
  <si>
    <t>PREFEITO MUNICIPAL DE ITACARAMBI</t>
  </si>
  <si>
    <t>CREA:</t>
  </si>
  <si>
    <t>CPF:</t>
  </si>
  <si>
    <t>373.154.636-15</t>
  </si>
  <si>
    <t>ITACARAMBI  02 MAIO DE 2013</t>
  </si>
  <si>
    <t>Composição de Custo</t>
  </si>
  <si>
    <t>OBRA:</t>
  </si>
  <si>
    <t>Serviço:</t>
  </si>
  <si>
    <t>Código</t>
  </si>
  <si>
    <t>Und.</t>
  </si>
  <si>
    <t>Quant</t>
  </si>
  <si>
    <t>Unitário</t>
  </si>
  <si>
    <t>Sub-Total</t>
  </si>
  <si>
    <t xml:space="preserve">Custo Direto </t>
  </si>
  <si>
    <t xml:space="preserve">Preço Unitário Total </t>
  </si>
  <si>
    <t>RAMPA DE PNE</t>
  </si>
  <si>
    <t>Sérviço</t>
  </si>
  <si>
    <t>EXECUÇÃO DE CALÇADA EM CONCRETO 1:3:5 (FCK=12 MPA) PREPARO MECÂNICO</t>
  </si>
  <si>
    <t>73892/002</t>
  </si>
  <si>
    <t>AREIA MEDIA - POSTO JAZIDA / FORNECEDOR (SEM FRETE)</t>
  </si>
  <si>
    <t>PEDRA BRITADA N. 0 PEDRISCO OU CASCALHINHO</t>
  </si>
  <si>
    <t>CIMENTO PORTLAND COMUM CP I - 32</t>
  </si>
  <si>
    <t>DEMOLICAO PISO DE ALTA RESISTENCIA</t>
  </si>
  <si>
    <t>PINTURA ACRÍLICA SOBRE PISOS CIMENTADOS</t>
  </si>
  <si>
    <t>PIN-ACR-025</t>
  </si>
  <si>
    <t>73801/001</t>
  </si>
  <si>
    <t>m2</t>
  </si>
  <si>
    <t>Referência</t>
  </si>
  <si>
    <t>sinapi</t>
  </si>
  <si>
    <t>setop</t>
  </si>
  <si>
    <t>unid</t>
  </si>
  <si>
    <t xml:space="preserve">RAMPA TIPO D </t>
  </si>
  <si>
    <t xml:space="preserve">Pavimentação das ruas Januária </t>
  </si>
  <si>
    <t>SINALIZAÇÃO</t>
  </si>
  <si>
    <t>2.1</t>
  </si>
  <si>
    <t>Cálculo do BDI</t>
  </si>
  <si>
    <t>TIPOS DE OBRAS CONTEMPLADAS</t>
  </si>
  <si>
    <t>DEMOSTRATIVO BDI</t>
  </si>
  <si>
    <t>Adotado</t>
  </si>
  <si>
    <t>identificação</t>
  </si>
  <si>
    <t>AC</t>
  </si>
  <si>
    <t>Administração Central</t>
  </si>
  <si>
    <t>S e G</t>
  </si>
  <si>
    <t>Seguro e Garantia</t>
  </si>
  <si>
    <t>R</t>
  </si>
  <si>
    <t>Risco</t>
  </si>
  <si>
    <t>DF</t>
  </si>
  <si>
    <t>Despesas Financeiras</t>
  </si>
  <si>
    <t>L</t>
  </si>
  <si>
    <t>Lucro</t>
  </si>
  <si>
    <t>Tributos</t>
  </si>
  <si>
    <t>BDI A SER ADOTADO (com desoneração)</t>
  </si>
  <si>
    <t>* Em geral, os tributos ( I ) aplicáveis são PIS (0,65%), COFINS (3%) e ISS (variável, conforme</t>
  </si>
  <si>
    <t>Município, de 2 a 5% e, em alguns casos, isento).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</si>
  <si>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</si>
  <si>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</si>
  <si>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</si>
  <si>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</si>
  <si>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</si>
  <si>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</si>
  <si>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Local/Data</t>
  </si>
  <si>
    <t>Engenheiro Responsável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</si>
  <si>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</si>
  <si>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</si>
  <si>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</si>
  <si>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</si>
  <si>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1.2</t>
  </si>
  <si>
    <t>PLANILHA ORÇAMENTÁRIA</t>
  </si>
  <si>
    <t>INFORMAÇÕES GERAIS</t>
  </si>
  <si>
    <t>REFERÊNCIA DE PREÇOS</t>
  </si>
  <si>
    <t>BDI (%)</t>
  </si>
  <si>
    <t>Planilha Referência</t>
  </si>
  <si>
    <t>Data Base</t>
  </si>
  <si>
    <t>SETOP_Norte</t>
  </si>
  <si>
    <t>Descrição</t>
  </si>
  <si>
    <t>Unid.</t>
  </si>
  <si>
    <t>Quantidade Prevista</t>
  </si>
  <si>
    <t>Preço (R$)</t>
  </si>
  <si>
    <t>Sem BDI</t>
  </si>
  <si>
    <t>Com BDI</t>
  </si>
  <si>
    <t>1.0</t>
  </si>
  <si>
    <t>2.0</t>
  </si>
  <si>
    <t>-</t>
  </si>
  <si>
    <t>S/ BDI</t>
  </si>
  <si>
    <t>C/ BDI</t>
  </si>
  <si>
    <t>__________________________________________________</t>
  </si>
  <si>
    <t>____________________________________________________</t>
  </si>
  <si>
    <t>Jair Cavalcante Barbosa</t>
  </si>
  <si>
    <t>Prefeito Municipal</t>
  </si>
  <si>
    <t>PREFEITURA  MUNICIPAL DE SÃO JOÃO DAS MISSÕES</t>
  </si>
  <si>
    <t>M3</t>
  </si>
  <si>
    <t>( X )</t>
  </si>
  <si>
    <t>FORMA DE EXECUÇÃO:</t>
  </si>
  <si>
    <t>(  )</t>
  </si>
  <si>
    <t>DIRETO</t>
  </si>
  <si>
    <t>UND.</t>
  </si>
  <si>
    <t>Gerrard tayon Ferreira Lopo</t>
  </si>
  <si>
    <r>
      <t>Município:</t>
    </r>
    <r>
      <rPr>
        <sz val="11"/>
        <rFont val="Arial"/>
        <family val="2"/>
      </rPr>
      <t xml:space="preserve">  São João das Missões - MG</t>
    </r>
  </si>
  <si>
    <t>BDI (CONFORME ACÓRDÃO Nº 2622/13 e LEI Nº 13.161 DE 31/08/15)</t>
  </si>
  <si>
    <t>DEMONSTRATIVO DO BDI - COM DESONERAÇÃO - OBRA RODOVIÁRIA</t>
  </si>
  <si>
    <t>I+CPRB</t>
  </si>
  <si>
    <t>Gerrard Tayon Ferreira Lopo</t>
  </si>
  <si>
    <t>M3xKM</t>
  </si>
  <si>
    <t>OBRA: PAVIMENTAÇÃO ASFÁLTICO EM CBUQ  EM DIVERSAS VIAS DO MUNICIPIO</t>
  </si>
  <si>
    <t>02 de Julho de 2023</t>
  </si>
  <si>
    <t>CREA MG: 142006605-6</t>
  </si>
  <si>
    <r>
      <t>Obra:</t>
    </r>
    <r>
      <rPr>
        <sz val="11"/>
        <rFont val="Arial"/>
        <family val="2"/>
      </rPr>
      <t xml:space="preserve"> PLANILHA ORÇAMENTÁRIA PARA SERVIÇOS DE MANUTENÇÕES EM VIAS PUBLICAS DO MUNICIPIO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(TAPA BURACO)</t>
    </r>
  </si>
  <si>
    <r>
      <t>Responsável Técnico:</t>
    </r>
    <r>
      <rPr>
        <sz val="11"/>
        <rFont val="Arial"/>
        <family val="2"/>
      </rPr>
      <t xml:space="preserve"> Gerrard tayon Ferreira Lopo CREA MG 289963</t>
    </r>
  </si>
  <si>
    <r>
      <t>Data:</t>
    </r>
    <r>
      <rPr>
        <sz val="11"/>
        <rFont val="Arial"/>
        <family val="2"/>
      </rPr>
      <t xml:space="preserve"> 01/02/2024</t>
    </r>
  </si>
  <si>
    <t>Tapa-buraco com PMF com fornecimento do material betuminoso (
Execução incluindo usinagem, aplicação da massa, pintura de ligação,
fornecimento e transporte dos agregados e do material betuminoso)</t>
  </si>
  <si>
    <t>RO-41320</t>
  </si>
  <si>
    <t>CONE PARA SINALIZAÇÃO/ISOLAMENTO DE ÁREAS, ALTURA 75CM
, INCLUSIVE FORNECIMENTO E MOVIMENTAÇÃO</t>
  </si>
  <si>
    <t>ED-27006</t>
  </si>
  <si>
    <t>TAPA BURACO</t>
  </si>
  <si>
    <t>CREA: 289963</t>
  </si>
  <si>
    <t>TRANSPORTE DE MATERIAL DE QUALQUER NATUREZA EM
CAMINHÃO, DISTÂNCIA MAIORES QUE 30KM, DENTRO DO
PERÍMETRO URBANO, EXCLUSIVE CARGA, INCLUSIVE DESCARGA</t>
  </si>
  <si>
    <t>ED-29235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</si>
</sst>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0;[Red]0.00000"/>
    <numFmt numFmtId="166" formatCode="0.00;[Red]0.00"/>
    <numFmt numFmtId="167" formatCode="0.000000"/>
    <numFmt numFmtId="168" formatCode="00000"/>
    <numFmt numFmtId="169" formatCode="mmmm/yy"/>
    <numFmt numFmtId="170" formatCode="_-&quot;R$&quot;* #,##0.00_-;\-&quot;R$&quot;* #,##0.00_-;_-&quot;R$&quot;* &quot;-&quot;??_-;_-@_-"/>
    <numFmt numFmtId="171" formatCode="#,##0.000_);\(#,##0.000\)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wis721 Md BT"/>
    </font>
    <font>
      <sz val="11"/>
      <name val="Swis721 Md BT"/>
      <family val="2"/>
    </font>
    <font>
      <sz val="12"/>
      <name val="Swis721 Md BT"/>
      <family val="2"/>
    </font>
    <font>
      <sz val="12"/>
      <name val="Swis721 Md BT"/>
    </font>
    <font>
      <b/>
      <sz val="12"/>
      <name val="Swis721 Md BT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3" fillId="0" borderId="0"/>
    <xf numFmtId="171" fontId="37" fillId="0" borderId="0"/>
    <xf numFmtId="0" fontId="3" fillId="0" borderId="0"/>
    <xf numFmtId="164" fontId="3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10" fontId="3" fillId="0" borderId="0" xfId="2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7" fillId="0" borderId="4" xfId="2" applyNumberFormat="1" applyFont="1" applyBorder="1"/>
    <xf numFmtId="4" fontId="7" fillId="0" borderId="4" xfId="0" applyNumberFormat="1" applyFont="1" applyBorder="1"/>
    <xf numFmtId="10" fontId="0" fillId="0" borderId="0" xfId="2" applyNumberFormat="1" applyFont="1"/>
    <xf numFmtId="10" fontId="7" fillId="0" borderId="4" xfId="0" applyNumberFormat="1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justify"/>
    </xf>
    <xf numFmtId="0" fontId="16" fillId="0" borderId="15" xfId="0" applyFont="1" applyBorder="1" applyAlignment="1">
      <alignment vertical="justify"/>
    </xf>
    <xf numFmtId="0" fontId="16" fillId="0" borderId="0" xfId="0" applyFont="1"/>
    <xf numFmtId="0" fontId="15" fillId="0" borderId="15" xfId="0" applyFont="1" applyBorder="1"/>
    <xf numFmtId="0" fontId="5" fillId="0" borderId="15" xfId="0" applyFont="1" applyBorder="1"/>
    <xf numFmtId="0" fontId="16" fillId="0" borderId="15" xfId="0" applyFont="1" applyBorder="1"/>
    <xf numFmtId="0" fontId="7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0" xfId="0" applyFill="1"/>
    <xf numFmtId="0" fontId="20" fillId="0" borderId="0" xfId="0" applyFont="1"/>
    <xf numFmtId="4" fontId="13" fillId="0" borderId="4" xfId="0" applyNumberFormat="1" applyFont="1" applyBorder="1"/>
    <xf numFmtId="0" fontId="13" fillId="0" borderId="4" xfId="0" applyFont="1" applyBorder="1"/>
    <xf numFmtId="0" fontId="11" fillId="0" borderId="4" xfId="0" applyFont="1" applyBorder="1"/>
    <xf numFmtId="0" fontId="19" fillId="0" borderId="4" xfId="0" applyFont="1" applyBorder="1"/>
    <xf numFmtId="4" fontId="19" fillId="0" borderId="4" xfId="0" applyNumberFormat="1" applyFont="1" applyBorder="1"/>
    <xf numFmtId="0" fontId="23" fillId="0" borderId="10" xfId="0" applyFont="1" applyBorder="1"/>
    <xf numFmtId="0" fontId="23" fillId="0" borderId="0" xfId="0" applyFont="1"/>
    <xf numFmtId="0" fontId="23" fillId="0" borderId="11" xfId="0" applyFont="1" applyBorder="1"/>
    <xf numFmtId="0" fontId="24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11" xfId="0" applyFont="1" applyBorder="1"/>
    <xf numFmtId="0" fontId="9" fillId="0" borderId="10" xfId="0" applyFont="1" applyBorder="1"/>
    <xf numFmtId="0" fontId="9" fillId="0" borderId="0" xfId="0" applyFont="1"/>
    <xf numFmtId="0" fontId="9" fillId="0" borderId="11" xfId="0" applyFont="1" applyBorder="1"/>
    <xf numFmtId="0" fontId="18" fillId="0" borderId="1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14" xfId="0" applyFont="1" applyBorder="1"/>
    <xf numFmtId="0" fontId="9" fillId="0" borderId="9" xfId="0" applyFont="1" applyBorder="1"/>
    <xf numFmtId="0" fontId="9" fillId="4" borderId="12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vertical="top"/>
      <protection locked="0"/>
    </xf>
    <xf numFmtId="0" fontId="9" fillId="4" borderId="15" xfId="0" applyFont="1" applyFill="1" applyBorder="1" applyAlignment="1" applyProtection="1">
      <alignment vertical="top"/>
      <protection locked="0"/>
    </xf>
    <xf numFmtId="0" fontId="9" fillId="4" borderId="13" xfId="0" applyFont="1" applyFill="1" applyBorder="1"/>
    <xf numFmtId="0" fontId="9" fillId="0" borderId="1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9" fillId="4" borderId="13" xfId="0" applyFont="1" applyFill="1" applyBorder="1" applyAlignment="1">
      <alignment vertical="center"/>
    </xf>
    <xf numFmtId="0" fontId="9" fillId="0" borderId="9" xfId="0" applyFont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9" fillId="4" borderId="12" xfId="0" applyFont="1" applyFill="1" applyBorder="1" applyAlignment="1" applyProtection="1">
      <alignment vertical="center"/>
      <protection locked="0"/>
    </xf>
    <xf numFmtId="0" fontId="9" fillId="4" borderId="15" xfId="0" applyFont="1" applyFill="1" applyBorder="1" applyAlignment="1">
      <alignment vertical="top"/>
    </xf>
    <xf numFmtId="0" fontId="18" fillId="0" borderId="8" xfId="0" applyFont="1" applyBorder="1" applyAlignment="1">
      <alignment vertical="center"/>
    </xf>
    <xf numFmtId="0" fontId="18" fillId="0" borderId="1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12" xfId="0" applyFont="1" applyBorder="1" applyAlignment="1">
      <alignment vertical="center"/>
    </xf>
    <xf numFmtId="0" fontId="9" fillId="2" borderId="1" xfId="0" applyFont="1" applyFill="1" applyBorder="1" applyAlignment="1">
      <alignment vertical="top"/>
    </xf>
    <xf numFmtId="4" fontId="4" fillId="6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 applyProtection="1">
      <alignment vertical="top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43" fontId="9" fillId="4" borderId="1" xfId="4" applyFont="1" applyFill="1" applyBorder="1" applyAlignment="1" applyProtection="1">
      <alignment vertical="top"/>
      <protection locked="0"/>
    </xf>
    <xf numFmtId="4" fontId="9" fillId="6" borderId="1" xfId="0" applyNumberFormat="1" applyFont="1" applyFill="1" applyBorder="1" applyAlignment="1">
      <alignment vertical="top"/>
    </xf>
    <xf numFmtId="4" fontId="9" fillId="4" borderId="1" xfId="0" applyNumberFormat="1" applyFont="1" applyFill="1" applyBorder="1" applyAlignment="1" applyProtection="1">
      <alignment vertical="top"/>
      <protection locked="0"/>
    </xf>
    <xf numFmtId="43" fontId="9" fillId="5" borderId="4" xfId="4" applyFont="1" applyFill="1" applyBorder="1" applyAlignment="1" applyProtection="1">
      <alignment vertical="top"/>
    </xf>
    <xf numFmtId="39" fontId="9" fillId="5" borderId="1" xfId="4" applyNumberFormat="1" applyFont="1" applyFill="1" applyBorder="1" applyAlignment="1" applyProtection="1">
      <alignment vertical="top"/>
    </xf>
    <xf numFmtId="4" fontId="9" fillId="6" borderId="1" xfId="0" applyNumberFormat="1" applyFont="1" applyFill="1" applyBorder="1" applyAlignment="1" applyProtection="1">
      <alignment vertical="top"/>
      <protection locked="0"/>
    </xf>
    <xf numFmtId="39" fontId="9" fillId="5" borderId="3" xfId="4" applyNumberFormat="1" applyFont="1" applyFill="1" applyBorder="1" applyAlignment="1" applyProtection="1">
      <alignment vertical="top"/>
    </xf>
    <xf numFmtId="39" fontId="9" fillId="5" borderId="4" xfId="4" applyNumberFormat="1" applyFont="1" applyFill="1" applyBorder="1" applyAlignment="1" applyProtection="1">
      <alignment vertical="top"/>
    </xf>
    <xf numFmtId="0" fontId="18" fillId="0" borderId="1" xfId="0" applyFont="1" applyBorder="1"/>
    <xf numFmtId="0" fontId="18" fillId="0" borderId="2" xfId="0" applyFont="1" applyBorder="1"/>
    <xf numFmtId="0" fontId="18" fillId="4" borderId="4" xfId="0" applyFont="1" applyFill="1" applyBorder="1"/>
    <xf numFmtId="0" fontId="9" fillId="5" borderId="4" xfId="0" applyFont="1" applyFill="1" applyBorder="1" applyAlignment="1">
      <alignment vertical="top"/>
    </xf>
    <xf numFmtId="0" fontId="9" fillId="4" borderId="12" xfId="5" applyFill="1" applyBorder="1" applyProtection="1">
      <protection locked="0"/>
    </xf>
    <xf numFmtId="0" fontId="9" fillId="4" borderId="15" xfId="5" applyFill="1" applyBorder="1" applyProtection="1">
      <protection locked="0"/>
    </xf>
    <xf numFmtId="0" fontId="9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Protection="1">
      <protection locked="0"/>
    </xf>
    <xf numFmtId="0" fontId="18" fillId="0" borderId="10" xfId="0" applyFont="1" applyBorder="1" applyAlignment="1">
      <alignment horizontal="left"/>
    </xf>
    <xf numFmtId="0" fontId="9" fillId="0" borderId="0" xfId="0" applyFont="1" applyAlignment="1">
      <alignment horizontal="centerContinuous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Continuous"/>
    </xf>
    <xf numFmtId="0" fontId="18" fillId="4" borderId="8" xfId="5" applyFont="1" applyFill="1" applyBorder="1" applyAlignment="1" applyProtection="1">
      <alignment vertical="top"/>
      <protection locked="0"/>
    </xf>
    <xf numFmtId="0" fontId="18" fillId="4" borderId="14" xfId="5" applyFont="1" applyFill="1" applyBorder="1" applyAlignment="1" applyProtection="1">
      <alignment vertical="top"/>
      <protection locked="0"/>
    </xf>
    <xf numFmtId="0" fontId="18" fillId="4" borderId="15" xfId="5" applyFont="1" applyFill="1" applyBorder="1" applyAlignment="1" applyProtection="1">
      <alignment vertical="top"/>
      <protection locked="0"/>
    </xf>
    <xf numFmtId="0" fontId="9" fillId="0" borderId="8" xfId="5" applyBorder="1" applyAlignment="1">
      <alignment vertical="top"/>
    </xf>
    <xf numFmtId="0" fontId="18" fillId="0" borderId="14" xfId="5" applyFont="1" applyBorder="1" applyAlignment="1">
      <alignment vertical="top"/>
    </xf>
    <xf numFmtId="0" fontId="9" fillId="0" borderId="0" xfId="5" applyAlignment="1">
      <alignment vertical="top"/>
    </xf>
    <xf numFmtId="0" fontId="9" fillId="0" borderId="11" xfId="5" applyBorder="1" applyAlignment="1">
      <alignment vertical="top"/>
    </xf>
    <xf numFmtId="0" fontId="9" fillId="4" borderId="15" xfId="5" applyFill="1" applyBorder="1" applyAlignment="1" applyProtection="1">
      <alignment vertical="top"/>
      <protection locked="0"/>
    </xf>
    <xf numFmtId="0" fontId="9" fillId="4" borderId="13" xfId="5" applyFill="1" applyBorder="1" applyAlignment="1" applyProtection="1">
      <alignment vertical="top"/>
      <protection locked="0"/>
    </xf>
    <xf numFmtId="0" fontId="18" fillId="4" borderId="2" xfId="5" applyFont="1" applyFill="1" applyBorder="1" applyAlignment="1" applyProtection="1">
      <alignment vertical="top"/>
      <protection locked="0"/>
    </xf>
    <xf numFmtId="0" fontId="9" fillId="4" borderId="2" xfId="5" applyFill="1" applyBorder="1" applyAlignment="1" applyProtection="1">
      <alignment vertical="top"/>
      <protection locked="0"/>
    </xf>
    <xf numFmtId="0" fontId="9" fillId="4" borderId="3" xfId="5" applyFill="1" applyBorder="1" applyAlignment="1" applyProtection="1">
      <alignment vertical="top"/>
      <protection locked="0"/>
    </xf>
    <xf numFmtId="0" fontId="9" fillId="4" borderId="2" xfId="0" applyFont="1" applyFill="1" applyBorder="1" applyProtection="1">
      <protection locked="0"/>
    </xf>
    <xf numFmtId="0" fontId="9" fillId="0" borderId="15" xfId="0" applyFont="1" applyBorder="1"/>
    <xf numFmtId="0" fontId="9" fillId="4" borderId="3" xfId="0" applyFont="1" applyFill="1" applyBorder="1" applyProtection="1">
      <protection locked="0"/>
    </xf>
    <xf numFmtId="2" fontId="0" fillId="0" borderId="0" xfId="0" applyNumberFormat="1"/>
    <xf numFmtId="0" fontId="4" fillId="0" borderId="45" xfId="0" applyFont="1" applyBorder="1"/>
    <xf numFmtId="0" fontId="27" fillId="0" borderId="46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7" fillId="0" borderId="49" xfId="0" applyFont="1" applyBorder="1"/>
    <xf numFmtId="0" fontId="4" fillId="0" borderId="49" xfId="0" applyFont="1" applyBorder="1"/>
    <xf numFmtId="0" fontId="27" fillId="0" borderId="50" xfId="0" applyFont="1" applyBorder="1" applyAlignment="1">
      <alignment horizontal="right"/>
    </xf>
    <xf numFmtId="0" fontId="4" fillId="0" borderId="54" xfId="0" applyFont="1" applyBorder="1" applyAlignment="1">
      <alignment horizontal="left"/>
    </xf>
    <xf numFmtId="0" fontId="4" fillId="0" borderId="54" xfId="0" applyFont="1" applyBorder="1" applyAlignment="1">
      <alignment horizontal="right"/>
    </xf>
    <xf numFmtId="0" fontId="4" fillId="0" borderId="54" xfId="0" applyFont="1" applyBorder="1"/>
    <xf numFmtId="0" fontId="4" fillId="0" borderId="54" xfId="0" applyFont="1" applyBorder="1" applyAlignment="1">
      <alignment horizontal="center"/>
    </xf>
    <xf numFmtId="165" fontId="4" fillId="0" borderId="54" xfId="0" applyNumberFormat="1" applyFont="1" applyBorder="1"/>
    <xf numFmtId="166" fontId="4" fillId="0" borderId="54" xfId="0" applyNumberFormat="1" applyFont="1" applyBorder="1"/>
    <xf numFmtId="166" fontId="4" fillId="0" borderId="55" xfId="0" applyNumberFormat="1" applyFont="1" applyBorder="1"/>
    <xf numFmtId="167" fontId="4" fillId="0" borderId="54" xfId="0" applyNumberFormat="1" applyFont="1" applyBorder="1"/>
    <xf numFmtId="2" fontId="4" fillId="0" borderId="54" xfId="0" applyNumberFormat="1" applyFont="1" applyBorder="1"/>
    <xf numFmtId="167" fontId="4" fillId="0" borderId="0" xfId="0" applyNumberFormat="1" applyFont="1"/>
    <xf numFmtId="2" fontId="4" fillId="0" borderId="56" xfId="0" applyNumberFormat="1" applyFont="1" applyBorder="1"/>
    <xf numFmtId="2" fontId="4" fillId="7" borderId="56" xfId="0" applyNumberFormat="1" applyFont="1" applyFill="1" applyBorder="1"/>
    <xf numFmtId="0" fontId="4" fillId="0" borderId="54" xfId="0" applyFont="1" applyBorder="1" applyAlignment="1">
      <alignment wrapText="1"/>
    </xf>
    <xf numFmtId="168" fontId="4" fillId="0" borderId="54" xfId="0" applyNumberFormat="1" applyFont="1" applyBorder="1"/>
    <xf numFmtId="0" fontId="3" fillId="0" borderId="0" xfId="6"/>
    <xf numFmtId="0" fontId="33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12" fillId="0" borderId="67" xfId="6" applyFont="1" applyBorder="1" applyAlignment="1">
      <alignment horizontal="center" vertical="center"/>
    </xf>
    <xf numFmtId="169" fontId="13" fillId="0" borderId="34" xfId="6" applyNumberFormat="1" applyFont="1" applyBorder="1" applyAlignment="1">
      <alignment horizontal="center" vertical="center"/>
    </xf>
    <xf numFmtId="0" fontId="12" fillId="3" borderId="68" xfId="6" applyFont="1" applyFill="1" applyBorder="1" applyAlignment="1">
      <alignment horizontal="center" vertical="center" wrapText="1"/>
    </xf>
    <xf numFmtId="0" fontId="12" fillId="3" borderId="67" xfId="6" applyFont="1" applyFill="1" applyBorder="1" applyAlignment="1">
      <alignment horizontal="center" vertical="center" wrapText="1"/>
    </xf>
    <xf numFmtId="0" fontId="12" fillId="3" borderId="33" xfId="6" applyFont="1" applyFill="1" applyBorder="1" applyAlignment="1">
      <alignment horizontal="center" vertical="center" wrapText="1"/>
    </xf>
    <xf numFmtId="0" fontId="13" fillId="3" borderId="63" xfId="6" applyFont="1" applyFill="1" applyBorder="1" applyAlignment="1">
      <alignment horizontal="center" vertical="center"/>
    </xf>
    <xf numFmtId="49" fontId="13" fillId="3" borderId="4" xfId="6" applyNumberFormat="1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left" vertical="center" wrapText="1"/>
    </xf>
    <xf numFmtId="0" fontId="13" fillId="3" borderId="4" xfId="6" applyFont="1" applyFill="1" applyBorder="1" applyAlignment="1">
      <alignment horizontal="center" vertical="center"/>
    </xf>
    <xf numFmtId="4" fontId="13" fillId="3" borderId="1" xfId="8" applyNumberFormat="1" applyFont="1" applyFill="1" applyBorder="1" applyAlignment="1">
      <alignment horizontal="center" vertical="center"/>
    </xf>
    <xf numFmtId="164" fontId="13" fillId="3" borderId="63" xfId="6" applyNumberFormat="1" applyFont="1" applyFill="1" applyBorder="1" applyAlignment="1">
      <alignment horizontal="center" vertical="center" wrapText="1"/>
    </xf>
    <xf numFmtId="164" fontId="13" fillId="3" borderId="64" xfId="6" applyNumberFormat="1" applyFont="1" applyFill="1" applyBorder="1" applyAlignment="1">
      <alignment horizontal="center" vertical="center" wrapText="1"/>
    </xf>
    <xf numFmtId="164" fontId="13" fillId="3" borderId="3" xfId="6" applyNumberFormat="1" applyFont="1" applyFill="1" applyBorder="1" applyAlignment="1">
      <alignment horizontal="center" vertical="center" wrapText="1"/>
    </xf>
    <xf numFmtId="4" fontId="13" fillId="3" borderId="8" xfId="8" applyNumberFormat="1" applyFont="1" applyFill="1" applyBorder="1" applyAlignment="1">
      <alignment horizontal="center" vertical="center"/>
    </xf>
    <xf numFmtId="0" fontId="12" fillId="3" borderId="39" xfId="6" applyFont="1" applyFill="1" applyBorder="1" applyAlignment="1">
      <alignment horizontal="center" vertical="center"/>
    </xf>
    <xf numFmtId="0" fontId="12" fillId="3" borderId="38" xfId="6" applyFont="1" applyFill="1" applyBorder="1" applyAlignment="1">
      <alignment horizontal="center" vertical="center"/>
    </xf>
    <xf numFmtId="39" fontId="12" fillId="3" borderId="37" xfId="8" applyNumberFormat="1" applyFont="1" applyFill="1" applyBorder="1" applyAlignment="1">
      <alignment horizontal="center" vertical="center"/>
    </xf>
    <xf numFmtId="164" fontId="12" fillId="3" borderId="39" xfId="6" applyNumberFormat="1" applyFont="1" applyFill="1" applyBorder="1" applyAlignment="1">
      <alignment horizontal="center" vertical="center" wrapText="1"/>
    </xf>
    <xf numFmtId="164" fontId="12" fillId="3" borderId="37" xfId="6" applyNumberFormat="1" applyFont="1" applyFill="1" applyBorder="1" applyAlignment="1">
      <alignment horizontal="center" vertical="center" wrapText="1"/>
    </xf>
    <xf numFmtId="0" fontId="33" fillId="0" borderId="0" xfId="6" applyFont="1"/>
    <xf numFmtId="43" fontId="13" fillId="0" borderId="0" xfId="6" applyNumberFormat="1" applyFont="1"/>
    <xf numFmtId="0" fontId="34" fillId="0" borderId="0" xfId="6" applyFont="1"/>
    <xf numFmtId="0" fontId="35" fillId="0" borderId="0" xfId="6" applyFont="1"/>
    <xf numFmtId="0" fontId="13" fillId="0" borderId="0" xfId="6" applyFont="1"/>
    <xf numFmtId="0" fontId="3" fillId="0" borderId="0" xfId="6" applyAlignment="1">
      <alignment vertical="center"/>
    </xf>
    <xf numFmtId="4" fontId="3" fillId="0" borderId="0" xfId="8" applyNumberFormat="1" applyFont="1" applyFill="1" applyAlignment="1">
      <alignment horizontal="center" vertical="center"/>
    </xf>
    <xf numFmtId="0" fontId="3" fillId="0" borderId="0" xfId="9"/>
    <xf numFmtId="0" fontId="5" fillId="0" borderId="0" xfId="9" applyFont="1"/>
    <xf numFmtId="0" fontId="10" fillId="0" borderId="0" xfId="9" applyFont="1"/>
    <xf numFmtId="0" fontId="10" fillId="0" borderId="4" xfId="9" applyFont="1" applyBorder="1"/>
    <xf numFmtId="0" fontId="10" fillId="0" borderId="4" xfId="9" applyFont="1" applyBorder="1" applyAlignment="1">
      <alignment horizontal="center"/>
    </xf>
    <xf numFmtId="0" fontId="5" fillId="0" borderId="4" xfId="9" applyFont="1" applyBorder="1"/>
    <xf numFmtId="0" fontId="5" fillId="0" borderId="10" xfId="9" applyFont="1" applyBorder="1"/>
    <xf numFmtId="10" fontId="10" fillId="11" borderId="4" xfId="9" applyNumberFormat="1" applyFont="1" applyFill="1" applyBorder="1"/>
    <xf numFmtId="0" fontId="31" fillId="0" borderId="0" xfId="9" applyFont="1" applyAlignment="1">
      <alignment vertical="center"/>
    </xf>
    <xf numFmtId="10" fontId="11" fillId="8" borderId="62" xfId="9" applyNumberFormat="1" applyFont="1" applyFill="1" applyBorder="1"/>
    <xf numFmtId="10" fontId="10" fillId="8" borderId="62" xfId="9" applyNumberFormat="1" applyFont="1" applyFill="1" applyBorder="1"/>
    <xf numFmtId="0" fontId="11" fillId="0" borderId="0" xfId="9" applyFont="1"/>
    <xf numFmtId="0" fontId="5" fillId="0" borderId="11" xfId="9" applyFont="1" applyBorder="1"/>
    <xf numFmtId="0" fontId="10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13" fillId="0" borderId="63" xfId="6" applyFont="1" applyBorder="1" applyAlignment="1">
      <alignment horizontal="center" vertical="center" wrapText="1"/>
    </xf>
    <xf numFmtId="0" fontId="13" fillId="12" borderId="30" xfId="6" applyFont="1" applyFill="1" applyBorder="1" applyAlignment="1">
      <alignment horizontal="center" vertical="center"/>
    </xf>
    <xf numFmtId="164" fontId="13" fillId="12" borderId="32" xfId="6" applyNumberFormat="1" applyFont="1" applyFill="1" applyBorder="1" applyAlignment="1">
      <alignment horizontal="center" vertical="center" wrapText="1"/>
    </xf>
    <xf numFmtId="164" fontId="13" fillId="12" borderId="29" xfId="6" applyNumberFormat="1" applyFont="1" applyFill="1" applyBorder="1" applyAlignment="1">
      <alignment horizontal="center" vertical="center" wrapText="1"/>
    </xf>
    <xf numFmtId="164" fontId="13" fillId="12" borderId="35" xfId="6" applyNumberFormat="1" applyFont="1" applyFill="1" applyBorder="1" applyAlignment="1">
      <alignment horizontal="center" vertical="center" wrapText="1"/>
    </xf>
    <xf numFmtId="164" fontId="12" fillId="12" borderId="29" xfId="6" applyNumberFormat="1" applyFont="1" applyFill="1" applyBorder="1" applyAlignment="1">
      <alignment horizontal="center" vertical="center" wrapText="1"/>
    </xf>
    <xf numFmtId="0" fontId="13" fillId="12" borderId="4" xfId="6" applyFont="1" applyFill="1" applyBorder="1" applyAlignment="1">
      <alignment horizontal="center" vertical="center"/>
    </xf>
    <xf numFmtId="164" fontId="13" fillId="12" borderId="63" xfId="6" applyNumberFormat="1" applyFont="1" applyFill="1" applyBorder="1" applyAlignment="1">
      <alignment horizontal="center" vertical="center" wrapText="1"/>
    </xf>
    <xf numFmtId="164" fontId="13" fillId="12" borderId="64" xfId="6" applyNumberFormat="1" applyFont="1" applyFill="1" applyBorder="1" applyAlignment="1">
      <alignment horizontal="center" vertical="center" wrapText="1"/>
    </xf>
    <xf numFmtId="164" fontId="13" fillId="12" borderId="3" xfId="6" applyNumberFormat="1" applyFont="1" applyFill="1" applyBorder="1" applyAlignment="1">
      <alignment horizontal="center" vertical="center" wrapText="1"/>
    </xf>
    <xf numFmtId="164" fontId="12" fillId="12" borderId="64" xfId="6" applyNumberFormat="1" applyFont="1" applyFill="1" applyBorder="1" applyAlignment="1">
      <alignment horizontal="center" vertical="center" wrapText="1"/>
    </xf>
    <xf numFmtId="164" fontId="10" fillId="11" borderId="37" xfId="6" applyNumberFormat="1" applyFont="1" applyFill="1" applyBorder="1" applyAlignment="1">
      <alignment horizontal="center" vertical="center" wrapText="1"/>
    </xf>
    <xf numFmtId="0" fontId="12" fillId="12" borderId="63" xfId="6" applyFont="1" applyFill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43" fontId="3" fillId="0" borderId="0" xfId="6" applyNumberFormat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76" xfId="6" applyFont="1" applyBorder="1" applyAlignment="1">
      <alignment horizontal="center" vertical="center" wrapText="1"/>
    </xf>
    <xf numFmtId="169" fontId="13" fillId="0" borderId="78" xfId="6" applyNumberFormat="1" applyFont="1" applyBorder="1" applyAlignment="1">
      <alignment horizontal="center" vertical="center"/>
    </xf>
    <xf numFmtId="44" fontId="13" fillId="0" borderId="0" xfId="1" applyFont="1"/>
    <xf numFmtId="0" fontId="11" fillId="0" borderId="0" xfId="9" applyFont="1" applyAlignment="1">
      <alignment vertical="center"/>
    </xf>
    <xf numFmtId="0" fontId="11" fillId="0" borderId="26" xfId="9" applyFont="1" applyBorder="1" applyAlignment="1">
      <alignment vertical="center"/>
    </xf>
    <xf numFmtId="0" fontId="3" fillId="0" borderId="26" xfId="9" applyBorder="1"/>
    <xf numFmtId="0" fontId="3" fillId="0" borderId="25" xfId="9" applyBorder="1"/>
    <xf numFmtId="0" fontId="5" fillId="0" borderId="24" xfId="9" applyFont="1" applyBorder="1"/>
    <xf numFmtId="0" fontId="5" fillId="0" borderId="23" xfId="9" applyFont="1" applyBorder="1"/>
    <xf numFmtId="0" fontId="3" fillId="0" borderId="23" xfId="6" applyBorder="1"/>
    <xf numFmtId="0" fontId="31" fillId="0" borderId="23" xfId="9" applyFont="1" applyBorder="1" applyAlignment="1">
      <alignment vertical="center"/>
    </xf>
    <xf numFmtId="0" fontId="3" fillId="0" borderId="24" xfId="9" applyBorder="1"/>
    <xf numFmtId="0" fontId="3" fillId="0" borderId="23" xfId="9" applyBorder="1"/>
    <xf numFmtId="0" fontId="5" fillId="0" borderId="24" xfId="9" applyFont="1" applyBorder="1" applyAlignment="1">
      <alignment vertical="top"/>
    </xf>
    <xf numFmtId="0" fontId="11" fillId="0" borderId="0" xfId="9" applyFont="1" applyAlignment="1">
      <alignment vertical="top"/>
    </xf>
    <xf numFmtId="0" fontId="3" fillId="0" borderId="20" xfId="9" applyBorder="1"/>
    <xf numFmtId="0" fontId="3" fillId="0" borderId="19" xfId="9" applyBorder="1"/>
    <xf numFmtId="0" fontId="10" fillId="0" borderId="57" xfId="9" applyFont="1" applyBorder="1"/>
    <xf numFmtId="0" fontId="5" fillId="0" borderId="57" xfId="9" applyFont="1" applyBorder="1"/>
    <xf numFmtId="10" fontId="5" fillId="0" borderId="0" xfId="9" applyNumberFormat="1" applyFont="1"/>
    <xf numFmtId="0" fontId="11" fillId="0" borderId="0" xfId="6" applyFont="1" applyAlignment="1">
      <alignment horizontal="right"/>
    </xf>
    <xf numFmtId="0" fontId="13" fillId="0" borderId="68" xfId="6" applyFont="1" applyBorder="1" applyAlignment="1">
      <alignment horizontal="center" vertical="center"/>
    </xf>
    <xf numFmtId="0" fontId="13" fillId="0" borderId="66" xfId="6" applyFont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0" fontId="3" fillId="0" borderId="0" xfId="6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2" fillId="3" borderId="75" xfId="6" applyFont="1" applyFill="1" applyBorder="1" applyAlignment="1">
      <alignment horizontal="center" vertical="center" wrapText="1"/>
    </xf>
    <xf numFmtId="0" fontId="12" fillId="3" borderId="76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12" borderId="31" xfId="6" applyFont="1" applyFill="1" applyBorder="1" applyAlignment="1">
      <alignment horizontal="center" vertical="center"/>
    </xf>
    <xf numFmtId="0" fontId="12" fillId="12" borderId="36" xfId="6" applyFont="1" applyFill="1" applyBorder="1" applyAlignment="1">
      <alignment horizontal="center" vertical="center"/>
    </xf>
    <xf numFmtId="0" fontId="12" fillId="12" borderId="74" xfId="6" applyFont="1" applyFill="1" applyBorder="1" applyAlignment="1">
      <alignment horizontal="center" vertical="center"/>
    </xf>
    <xf numFmtId="0" fontId="12" fillId="12" borderId="1" xfId="6" applyFont="1" applyFill="1" applyBorder="1" applyAlignment="1">
      <alignment horizontal="center" vertical="center"/>
    </xf>
    <xf numFmtId="0" fontId="12" fillId="12" borderId="2" xfId="6" applyFont="1" applyFill="1" applyBorder="1" applyAlignment="1">
      <alignment horizontal="center" vertical="center"/>
    </xf>
    <xf numFmtId="0" fontId="12" fillId="12" borderId="76" xfId="6" applyFont="1" applyFill="1" applyBorder="1" applyAlignment="1">
      <alignment horizontal="center" vertical="center"/>
    </xf>
    <xf numFmtId="0" fontId="12" fillId="0" borderId="0" xfId="6" applyFont="1" applyAlignment="1">
      <alignment horizontal="center"/>
    </xf>
    <xf numFmtId="0" fontId="10" fillId="11" borderId="42" xfId="6" applyFont="1" applyFill="1" applyBorder="1" applyAlignment="1">
      <alignment horizontal="center" vertical="center"/>
    </xf>
    <xf numFmtId="0" fontId="10" fillId="11" borderId="41" xfId="6" applyFont="1" applyFill="1" applyBorder="1" applyAlignment="1">
      <alignment horizontal="center" vertical="center"/>
    </xf>
    <xf numFmtId="0" fontId="10" fillId="11" borderId="40" xfId="6" applyFont="1" applyFill="1" applyBorder="1" applyAlignment="1">
      <alignment horizontal="center" vertical="center"/>
    </xf>
    <xf numFmtId="0" fontId="12" fillId="3" borderId="43" xfId="6" applyFont="1" applyFill="1" applyBorder="1" applyAlignment="1">
      <alignment horizontal="center" vertical="center"/>
    </xf>
    <xf numFmtId="0" fontId="12" fillId="3" borderId="57" xfId="6" applyFont="1" applyFill="1" applyBorder="1" applyAlignment="1">
      <alignment horizontal="center" vertical="center"/>
    </xf>
    <xf numFmtId="0" fontId="12" fillId="3" borderId="72" xfId="6" applyFont="1" applyFill="1" applyBorder="1" applyAlignment="1">
      <alignment horizontal="center" vertical="center"/>
    </xf>
    <xf numFmtId="0" fontId="12" fillId="3" borderId="44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7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 wrapText="1"/>
    </xf>
    <xf numFmtId="0" fontId="12" fillId="3" borderId="10" xfId="6" applyFont="1" applyFill="1" applyBorder="1" applyAlignment="1">
      <alignment horizontal="center" vertical="center" wrapText="1"/>
    </xf>
    <xf numFmtId="0" fontId="12" fillId="3" borderId="21" xfId="6" applyFont="1" applyFill="1" applyBorder="1" applyAlignment="1">
      <alignment horizontal="center" vertical="center" wrapText="1"/>
    </xf>
    <xf numFmtId="0" fontId="12" fillId="3" borderId="73" xfId="6" applyFont="1" applyFill="1" applyBorder="1" applyAlignment="1">
      <alignment horizontal="center" vertical="center" wrapText="1"/>
    </xf>
    <xf numFmtId="0" fontId="12" fillId="3" borderId="74" xfId="6" applyFont="1" applyFill="1" applyBorder="1" applyAlignment="1">
      <alignment horizontal="center" vertical="center" wrapText="1"/>
    </xf>
    <xf numFmtId="0" fontId="12" fillId="3" borderId="36" xfId="6" applyFont="1" applyFill="1" applyBorder="1" applyAlignment="1">
      <alignment horizontal="center" vertical="center" wrapText="1"/>
    </xf>
    <xf numFmtId="0" fontId="13" fillId="0" borderId="73" xfId="6" applyFont="1" applyBorder="1" applyAlignment="1">
      <alignment horizontal="center" vertical="center" wrapText="1"/>
    </xf>
    <xf numFmtId="0" fontId="13" fillId="0" borderId="36" xfId="6" applyFont="1" applyBorder="1" applyAlignment="1">
      <alignment horizontal="center" vertical="center" wrapText="1"/>
    </xf>
    <xf numFmtId="0" fontId="13" fillId="0" borderId="74" xfId="6" applyFont="1" applyBorder="1" applyAlignment="1">
      <alignment horizontal="center" vertical="center" wrapText="1"/>
    </xf>
    <xf numFmtId="0" fontId="12" fillId="0" borderId="63" xfId="6" applyFont="1" applyBorder="1" applyAlignment="1">
      <alignment horizontal="left" vertical="center"/>
    </xf>
    <xf numFmtId="0" fontId="12" fillId="0" borderId="4" xfId="6" applyFont="1" applyBorder="1" applyAlignment="1">
      <alignment horizontal="left" vertical="center"/>
    </xf>
    <xf numFmtId="0" fontId="12" fillId="0" borderId="1" xfId="6" applyFont="1" applyBorder="1" applyAlignment="1">
      <alignment horizontal="left" vertical="center"/>
    </xf>
    <xf numFmtId="0" fontId="32" fillId="3" borderId="32" xfId="6" applyFont="1" applyFill="1" applyBorder="1" applyAlignment="1">
      <alignment horizontal="center" vertical="center"/>
    </xf>
    <xf numFmtId="0" fontId="32" fillId="3" borderId="30" xfId="6" applyFont="1" applyFill="1" applyBorder="1" applyAlignment="1">
      <alignment horizontal="center" vertical="center"/>
    </xf>
    <xf numFmtId="0" fontId="32" fillId="3" borderId="29" xfId="6" applyFont="1" applyFill="1" applyBorder="1" applyAlignment="1">
      <alignment horizontal="center" vertical="center"/>
    </xf>
    <xf numFmtId="0" fontId="32" fillId="3" borderId="63" xfId="6" applyFont="1" applyFill="1" applyBorder="1" applyAlignment="1">
      <alignment horizontal="center" vertical="center"/>
    </xf>
    <xf numFmtId="0" fontId="32" fillId="3" borderId="4" xfId="6" applyFont="1" applyFill="1" applyBorder="1" applyAlignment="1">
      <alignment horizontal="center" vertical="center"/>
    </xf>
    <xf numFmtId="0" fontId="32" fillId="3" borderId="64" xfId="6" applyFont="1" applyFill="1" applyBorder="1" applyAlignment="1">
      <alignment horizontal="center" vertical="center"/>
    </xf>
    <xf numFmtId="0" fontId="32" fillId="3" borderId="65" xfId="6" applyFont="1" applyFill="1" applyBorder="1" applyAlignment="1">
      <alignment horizontal="center" vertical="center"/>
    </xf>
    <xf numFmtId="0" fontId="32" fillId="3" borderId="5" xfId="6" applyFont="1" applyFill="1" applyBorder="1" applyAlignment="1">
      <alignment horizontal="center" vertical="center"/>
    </xf>
    <xf numFmtId="0" fontId="32" fillId="3" borderId="66" xfId="6" applyFont="1" applyFill="1" applyBorder="1" applyAlignment="1">
      <alignment horizontal="center" vertical="center"/>
    </xf>
    <xf numFmtId="0" fontId="32" fillId="3" borderId="67" xfId="6" applyFont="1" applyFill="1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0" xfId="6" applyFont="1" applyBorder="1" applyAlignment="1">
      <alignment horizontal="center" vertical="center"/>
    </xf>
    <xf numFmtId="0" fontId="10" fillId="0" borderId="29" xfId="6" applyFont="1" applyBorder="1" applyAlignment="1">
      <alignment horizontal="center" vertical="center"/>
    </xf>
    <xf numFmtId="0" fontId="10" fillId="0" borderId="68" xfId="6" applyFont="1" applyBorder="1" applyAlignment="1">
      <alignment horizontal="center" vertical="center"/>
    </xf>
    <xf numFmtId="0" fontId="10" fillId="0" borderId="66" xfId="6" applyFont="1" applyBorder="1" applyAlignment="1">
      <alignment horizontal="center" vertical="center"/>
    </xf>
    <xf numFmtId="0" fontId="10" fillId="0" borderId="67" xfId="6" applyFont="1" applyBorder="1" applyAlignment="1">
      <alignment horizontal="center" vertical="center"/>
    </xf>
    <xf numFmtId="0" fontId="12" fillId="0" borderId="35" xfId="6" applyFont="1" applyBorder="1" applyAlignment="1">
      <alignment horizontal="center" vertical="center"/>
    </xf>
    <xf numFmtId="0" fontId="12" fillId="0" borderId="30" xfId="6" applyFont="1" applyBorder="1" applyAlignment="1">
      <alignment horizontal="center" vertical="center"/>
    </xf>
    <xf numFmtId="0" fontId="12" fillId="0" borderId="29" xfId="6" applyFont="1" applyBorder="1" applyAlignment="1">
      <alignment horizontal="center" vertical="center"/>
    </xf>
    <xf numFmtId="0" fontId="11" fillId="0" borderId="60" xfId="6" applyFont="1" applyBorder="1" applyAlignment="1">
      <alignment horizontal="center" vertical="center"/>
    </xf>
    <xf numFmtId="0" fontId="11" fillId="0" borderId="61" xfId="6" applyFont="1" applyBorder="1" applyAlignment="1">
      <alignment horizontal="center" vertical="center"/>
    </xf>
    <xf numFmtId="0" fontId="11" fillId="0" borderId="33" xfId="6" applyFont="1" applyBorder="1" applyAlignment="1">
      <alignment horizontal="center" vertical="center"/>
    </xf>
    <xf numFmtId="0" fontId="11" fillId="0" borderId="66" xfId="6" applyFont="1" applyBorder="1" applyAlignment="1">
      <alignment horizontal="center" vertical="center"/>
    </xf>
    <xf numFmtId="0" fontId="12" fillId="0" borderId="69" xfId="6" applyFont="1" applyBorder="1" applyAlignment="1">
      <alignment horizontal="left" vertical="center"/>
    </xf>
    <xf numFmtId="0" fontId="12" fillId="0" borderId="7" xfId="6" applyFont="1" applyBorder="1" applyAlignment="1">
      <alignment horizontal="left" vertical="center"/>
    </xf>
    <xf numFmtId="0" fontId="12" fillId="0" borderId="34" xfId="6" applyFont="1" applyBorder="1" applyAlignment="1">
      <alignment horizontal="left" vertical="center"/>
    </xf>
    <xf numFmtId="0" fontId="13" fillId="0" borderId="13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10" fontId="3" fillId="0" borderId="70" xfId="7" applyNumberFormat="1" applyFont="1" applyBorder="1" applyAlignment="1">
      <alignment horizontal="center" vertical="center"/>
    </xf>
    <xf numFmtId="10" fontId="3" fillId="0" borderId="23" xfId="7" applyNumberFormat="1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2" fillId="0" borderId="65" xfId="6" applyFont="1" applyBorder="1" applyAlignment="1">
      <alignment horizontal="left" vertical="center"/>
    </xf>
    <xf numFmtId="0" fontId="12" fillId="0" borderId="5" xfId="6" applyFont="1" applyBorder="1" applyAlignment="1">
      <alignment horizontal="left" vertical="center"/>
    </xf>
    <xf numFmtId="0" fontId="12" fillId="0" borderId="71" xfId="6" applyFont="1" applyBorder="1" applyAlignment="1">
      <alignment horizontal="left" vertical="center"/>
    </xf>
    <xf numFmtId="0" fontId="12" fillId="0" borderId="80" xfId="6" applyFont="1" applyBorder="1" applyAlignment="1">
      <alignment horizontal="left" vertical="center" wrapText="1"/>
    </xf>
    <xf numFmtId="0" fontId="12" fillId="0" borderId="14" xfId="6" applyFont="1" applyBorder="1" applyAlignment="1">
      <alignment horizontal="left" vertical="center" wrapText="1"/>
    </xf>
    <xf numFmtId="0" fontId="12" fillId="0" borderId="81" xfId="6" applyFont="1" applyBorder="1" applyAlignment="1">
      <alignment horizontal="left" vertical="center" wrapText="1"/>
    </xf>
    <xf numFmtId="0" fontId="12" fillId="0" borderId="2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23" xfId="6" applyFont="1" applyBorder="1" applyAlignment="1">
      <alignment horizontal="left" vertical="center" wrapText="1"/>
    </xf>
    <xf numFmtId="0" fontId="12" fillId="0" borderId="79" xfId="6" applyFont="1" applyBorder="1" applyAlignment="1">
      <alignment horizontal="left" vertical="center" wrapText="1"/>
    </xf>
    <xf numFmtId="0" fontId="12" fillId="0" borderId="15" xfId="6" applyFont="1" applyBorder="1" applyAlignment="1">
      <alignment horizontal="left" vertical="center" wrapText="1"/>
    </xf>
    <xf numFmtId="0" fontId="12" fillId="0" borderId="78" xfId="6" applyFont="1" applyBorder="1" applyAlignment="1">
      <alignment horizontal="left" vertical="center" wrapText="1"/>
    </xf>
    <xf numFmtId="0" fontId="5" fillId="0" borderId="24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23" xfId="9" applyFont="1" applyBorder="1" applyAlignment="1">
      <alignment horizontal="center"/>
    </xf>
    <xf numFmtId="0" fontId="11" fillId="0" borderId="28" xfId="6" applyFont="1" applyBorder="1" applyAlignment="1">
      <alignment horizontal="left" vertical="center"/>
    </xf>
    <xf numFmtId="0" fontId="11" fillId="0" borderId="26" xfId="6" applyFont="1" applyBorder="1" applyAlignment="1">
      <alignment horizontal="left" vertical="center"/>
    </xf>
    <xf numFmtId="0" fontId="11" fillId="0" borderId="24" xfId="9" applyFont="1" applyBorder="1" applyAlignment="1">
      <alignment horizontal="left"/>
    </xf>
    <xf numFmtId="0" fontId="11" fillId="0" borderId="0" xfId="9" applyFont="1" applyAlignment="1">
      <alignment horizontal="left"/>
    </xf>
    <xf numFmtId="0" fontId="11" fillId="0" borderId="23" xfId="9" applyFont="1" applyBorder="1" applyAlignment="1">
      <alignment horizontal="left"/>
    </xf>
    <xf numFmtId="0" fontId="10" fillId="10" borderId="24" xfId="9" applyFont="1" applyFill="1" applyBorder="1" applyAlignment="1">
      <alignment horizontal="center"/>
    </xf>
    <xf numFmtId="0" fontId="10" fillId="10" borderId="0" xfId="9" applyFont="1" applyFill="1" applyAlignment="1">
      <alignment horizontal="center"/>
    </xf>
    <xf numFmtId="0" fontId="10" fillId="10" borderId="23" xfId="9" applyFont="1" applyFill="1" applyBorder="1" applyAlignment="1">
      <alignment horizontal="center"/>
    </xf>
    <xf numFmtId="0" fontId="31" fillId="0" borderId="24" xfId="9" applyFont="1" applyBorder="1" applyAlignment="1">
      <alignment horizontal="center" vertical="center"/>
    </xf>
    <xf numFmtId="0" fontId="31" fillId="0" borderId="0" xfId="9" applyFont="1" applyAlignment="1">
      <alignment horizontal="center" vertical="center"/>
    </xf>
    <xf numFmtId="0" fontId="5" fillId="0" borderId="24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23" xfId="9" applyFont="1" applyBorder="1" applyAlignment="1">
      <alignment horizontal="center" vertical="center"/>
    </xf>
    <xf numFmtId="0" fontId="10" fillId="0" borderId="1" xfId="9" applyFont="1" applyBorder="1" applyAlignment="1">
      <alignment horizontal="center"/>
    </xf>
    <xf numFmtId="0" fontId="10" fillId="0" borderId="2" xfId="9" applyFont="1" applyBorder="1" applyAlignment="1">
      <alignment horizontal="center"/>
    </xf>
    <xf numFmtId="0" fontId="10" fillId="0" borderId="3" xfId="9" applyFont="1" applyBorder="1" applyAlignment="1">
      <alignment horizontal="center"/>
    </xf>
    <xf numFmtId="10" fontId="5" fillId="0" borderId="1" xfId="9" applyNumberFormat="1" applyFont="1" applyBorder="1" applyAlignment="1">
      <alignment horizontal="center"/>
    </xf>
    <xf numFmtId="10" fontId="5" fillId="0" borderId="2" xfId="9" applyNumberFormat="1" applyFont="1" applyBorder="1" applyAlignment="1">
      <alignment horizontal="center"/>
    </xf>
    <xf numFmtId="10" fontId="5" fillId="0" borderId="3" xfId="9" applyNumberFormat="1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2" xfId="9" applyFont="1" applyBorder="1" applyAlignment="1">
      <alignment horizontal="center"/>
    </xf>
    <xf numFmtId="0" fontId="5" fillId="0" borderId="3" xfId="9" applyFont="1" applyBorder="1" applyAlignment="1">
      <alignment horizontal="center"/>
    </xf>
    <xf numFmtId="0" fontId="10" fillId="0" borderId="28" xfId="9" applyFont="1" applyBorder="1" applyAlignment="1">
      <alignment horizontal="center" vertical="center"/>
    </xf>
    <xf numFmtId="0" fontId="10" fillId="0" borderId="22" xfId="9" applyFont="1" applyBorder="1" applyAlignment="1">
      <alignment horizontal="center" vertical="center"/>
    </xf>
    <xf numFmtId="10" fontId="10" fillId="0" borderId="58" xfId="9" applyNumberFormat="1" applyFont="1" applyBorder="1" applyAlignment="1">
      <alignment horizontal="center"/>
    </xf>
    <xf numFmtId="0" fontId="10" fillId="0" borderId="59" xfId="9" applyFont="1" applyBorder="1" applyAlignment="1">
      <alignment horizontal="center"/>
    </xf>
    <xf numFmtId="0" fontId="5" fillId="0" borderId="24" xfId="9" applyFont="1" applyBorder="1" applyAlignment="1">
      <alignment horizontal="left"/>
    </xf>
    <xf numFmtId="0" fontId="5" fillId="0" borderId="0" xfId="9" applyFont="1" applyAlignment="1">
      <alignment horizontal="left"/>
    </xf>
    <xf numFmtId="0" fontId="5" fillId="0" borderId="23" xfId="9" applyFont="1" applyBorder="1" applyAlignment="1">
      <alignment horizontal="left"/>
    </xf>
    <xf numFmtId="0" fontId="13" fillId="0" borderId="24" xfId="9" applyFont="1" applyBorder="1" applyAlignment="1">
      <alignment horizontal="left"/>
    </xf>
    <xf numFmtId="0" fontId="13" fillId="0" borderId="0" xfId="9" applyFont="1" applyAlignment="1">
      <alignment horizontal="left"/>
    </xf>
    <xf numFmtId="0" fontId="11" fillId="9" borderId="24" xfId="9" applyFont="1" applyFill="1" applyBorder="1" applyAlignment="1">
      <alignment horizontal="center"/>
    </xf>
    <xf numFmtId="0" fontId="11" fillId="9" borderId="0" xfId="9" applyFont="1" applyFill="1" applyAlignment="1">
      <alignment horizontal="center"/>
    </xf>
    <xf numFmtId="0" fontId="11" fillId="9" borderId="23" xfId="9" applyFont="1" applyFill="1" applyBorder="1" applyAlignment="1">
      <alignment horizontal="center"/>
    </xf>
    <xf numFmtId="0" fontId="5" fillId="8" borderId="28" xfId="9" applyFont="1" applyFill="1" applyBorder="1" applyAlignment="1">
      <alignment horizontal="center"/>
    </xf>
    <xf numFmtId="0" fontId="5" fillId="8" borderId="26" xfId="9" applyFont="1" applyFill="1" applyBorder="1" applyAlignment="1">
      <alignment horizontal="center"/>
    </xf>
    <xf numFmtId="0" fontId="5" fillId="8" borderId="25" xfId="9" applyFont="1" applyFill="1" applyBorder="1" applyAlignment="1">
      <alignment horizontal="center"/>
    </xf>
    <xf numFmtId="0" fontId="10" fillId="8" borderId="22" xfId="9" applyFont="1" applyFill="1" applyBorder="1" applyAlignment="1">
      <alignment horizontal="center"/>
    </xf>
    <xf numFmtId="0" fontId="10" fillId="8" borderId="20" xfId="9" applyFont="1" applyFill="1" applyBorder="1" applyAlignment="1">
      <alignment horizontal="center"/>
    </xf>
    <xf numFmtId="0" fontId="10" fillId="8" borderId="19" xfId="9" applyFont="1" applyFill="1" applyBorder="1" applyAlignment="1">
      <alignment horizontal="center"/>
    </xf>
    <xf numFmtId="0" fontId="5" fillId="0" borderId="79" xfId="9" applyFont="1" applyBorder="1" applyAlignment="1">
      <alignment horizontal="left"/>
    </xf>
    <xf numFmtId="0" fontId="5" fillId="0" borderId="15" xfId="9" applyFont="1" applyBorder="1" applyAlignment="1">
      <alignment horizontal="left"/>
    </xf>
    <xf numFmtId="0" fontId="3" fillId="0" borderId="79" xfId="9" applyBorder="1" applyAlignment="1">
      <alignment horizontal="center"/>
    </xf>
    <xf numFmtId="0" fontId="3" fillId="0" borderId="15" xfId="9" applyBorder="1" applyAlignment="1">
      <alignment horizontal="center"/>
    </xf>
    <xf numFmtId="0" fontId="11" fillId="0" borderId="80" xfId="9" applyFont="1" applyBorder="1" applyAlignment="1">
      <alignment horizontal="center" vertical="top"/>
    </xf>
    <xf numFmtId="0" fontId="11" fillId="0" borderId="14" xfId="9" applyFont="1" applyBorder="1" applyAlignment="1">
      <alignment horizontal="center" vertical="top"/>
    </xf>
    <xf numFmtId="0" fontId="3" fillId="0" borderId="24" xfId="9" applyBorder="1" applyAlignment="1">
      <alignment horizontal="center"/>
    </xf>
    <xf numFmtId="0" fontId="3" fillId="0" borderId="0" xfId="9" applyAlignment="1">
      <alignment horizontal="center"/>
    </xf>
    <xf numFmtId="0" fontId="3" fillId="0" borderId="22" xfId="9" applyBorder="1" applyAlignment="1">
      <alignment horizontal="center"/>
    </xf>
    <xf numFmtId="0" fontId="3" fillId="0" borderId="20" xfId="9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9" fillId="4" borderId="15" xfId="5" applyFill="1" applyBorder="1" applyAlignment="1" applyProtection="1">
      <alignment vertical="top"/>
      <protection locked="0"/>
    </xf>
    <xf numFmtId="0" fontId="9" fillId="4" borderId="13" xfId="5" applyFill="1" applyBorder="1" applyAlignment="1" applyProtection="1">
      <alignment vertical="top"/>
      <protection locked="0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8">
    <cellStyle name="Moeda" xfId="1" builtinId="4"/>
    <cellStyle name="Moeda 2" xfId="11" xr:uid="{F738331A-D0D8-4D1D-86F8-CE3632261097}"/>
    <cellStyle name="Normal" xfId="0" builtinId="0"/>
    <cellStyle name="Normal 10" xfId="10" xr:uid="{5DDA583C-726A-4E61-8FB5-5DA5277B31B7}"/>
    <cellStyle name="Normal 2" xfId="6" xr:uid="{00000000-0005-0000-0000-000002000000}"/>
    <cellStyle name="Normal 3" xfId="12" xr:uid="{DD642AA0-C381-4DA2-A769-15092992ECB6}"/>
    <cellStyle name="Normal 3 2" xfId="15" xr:uid="{ACD3DB05-E914-4606-9F33-8F2B20382015}"/>
    <cellStyle name="Normal 4 2" xfId="14" xr:uid="{C2895A40-460E-4C6C-BC72-E613C9521B90}"/>
    <cellStyle name="Normal 5" xfId="16" xr:uid="{D922BF0E-7726-412F-AEB8-772057B925CF}"/>
    <cellStyle name="Normal 8" xfId="9" xr:uid="{9B05204A-309D-4A02-A002-22C36BDD60B9}"/>
    <cellStyle name="Normal_RVT FL - 01" xfId="5" xr:uid="{00000000-0005-0000-0000-000003000000}"/>
    <cellStyle name="Porcentagem" xfId="2" builtinId="5"/>
    <cellStyle name="Porcentagem 2" xfId="7" xr:uid="{47726E38-4B13-4EAC-A43F-951557C81D0E}"/>
    <cellStyle name="Porcentagem 3" xfId="13" xr:uid="{457785E9-62B9-4938-91DD-B1A42ADA442C}"/>
    <cellStyle name="Vírgula" xfId="4" builtinId="3"/>
    <cellStyle name="Vírgula 2" xfId="3" xr:uid="{00000000-0005-0000-0000-000006000000}"/>
    <cellStyle name="Vírgula 3" xfId="8" xr:uid="{AC209EAA-07DD-4A38-B0EE-32BF3291CCE8}"/>
    <cellStyle name="Vírgula 4" xfId="17" xr:uid="{1A24837F-10E6-43F2-A914-02A860EB3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569595</xdr:colOff>
      <xdr:row>2</xdr:row>
      <xdr:rowOff>323850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55B8E6AF-F165-4C6A-98D3-F71D4EF28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872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66675</xdr:rowOff>
    </xdr:from>
    <xdr:to>
      <xdr:col>1</xdr:col>
      <xdr:colOff>323850</xdr:colOff>
      <xdr:row>7</xdr:row>
      <xdr:rowOff>104775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vimenta&#231;&#227;o%20av%20juca%20nascimento\av%20jucanasci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LOBAL"/>
      <sheetName val="QCI"/>
      <sheetName val="RUAS"/>
      <sheetName val="c ronograna"/>
      <sheetName val="CALCULO"/>
    </sheetNames>
    <sheetDataSet>
      <sheetData sheetId="0">
        <row r="28">
          <cell r="C28" t="str">
            <v>SARJETA TIPO 3 - 50 X 5 CM, I = 25 %, PADRÃO DEOP-MG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showGridLines="0" workbookViewId="0"/>
  </sheetViews>
  <sheetFormatPr defaultRowHeight="13.2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ht="26.4">
      <c r="B1" s="2" t="s">
        <v>5</v>
      </c>
      <c r="C1" s="2"/>
      <c r="D1" s="6"/>
      <c r="E1" s="6"/>
    </row>
    <row r="2" spans="2:5">
      <c r="B2" s="2" t="s">
        <v>6</v>
      </c>
      <c r="C2" s="2"/>
      <c r="D2" s="6"/>
      <c r="E2" s="6"/>
    </row>
    <row r="3" spans="2:5">
      <c r="B3" s="3"/>
      <c r="C3" s="3"/>
      <c r="D3" s="7"/>
      <c r="E3" s="7"/>
    </row>
    <row r="4" spans="2:5" ht="39.6">
      <c r="B4" s="3" t="s">
        <v>7</v>
      </c>
      <c r="C4" s="3"/>
      <c r="D4" s="7"/>
      <c r="E4" s="7"/>
    </row>
    <row r="5" spans="2:5">
      <c r="B5" s="3"/>
      <c r="C5" s="3"/>
      <c r="D5" s="7"/>
      <c r="E5" s="7"/>
    </row>
    <row r="6" spans="2:5" ht="26.4">
      <c r="B6" s="2" t="s">
        <v>8</v>
      </c>
      <c r="C6" s="2"/>
      <c r="D6" s="6"/>
      <c r="E6" s="6" t="s">
        <v>9</v>
      </c>
    </row>
    <row r="7" spans="2:5" ht="13.8" thickBot="1">
      <c r="B7" s="3"/>
      <c r="C7" s="3"/>
      <c r="D7" s="7"/>
      <c r="E7" s="7"/>
    </row>
    <row r="8" spans="2:5" ht="40.200000000000003" thickBot="1">
      <c r="B8" s="4" t="s">
        <v>10</v>
      </c>
      <c r="C8" s="5"/>
      <c r="D8" s="8"/>
      <c r="E8" s="9">
        <v>3</v>
      </c>
    </row>
    <row r="9" spans="2:5">
      <c r="B9" s="3"/>
      <c r="C9" s="3"/>
      <c r="D9" s="7"/>
      <c r="E9" s="7"/>
    </row>
    <row r="10" spans="2:5">
      <c r="B10" s="3"/>
      <c r="C10" s="3"/>
      <c r="D10" s="7"/>
      <c r="E10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96F8-0D16-465B-BEC7-CF09D8D7D85F}">
  <sheetPr>
    <pageSetUpPr fitToPage="1"/>
  </sheetPr>
  <dimension ref="A1:L35"/>
  <sheetViews>
    <sheetView showGridLines="0" tabSelected="1" topLeftCell="A4" zoomScale="80" zoomScaleNormal="80" zoomScalePageLayoutView="80" workbookViewId="0">
      <selection activeCell="A7" sqref="A7:E9"/>
    </sheetView>
  </sheetViews>
  <sheetFormatPr defaultRowHeight="14.4"/>
  <cols>
    <col min="1" max="1" width="9" style="171" customWidth="1"/>
    <col min="2" max="2" width="22.88671875" style="171" customWidth="1"/>
    <col min="3" max="3" width="85.5546875" style="171" customWidth="1"/>
    <col min="4" max="4" width="8" style="171" customWidth="1"/>
    <col min="5" max="5" width="12.44140625" style="171" customWidth="1"/>
    <col min="6" max="6" width="13.6640625" style="171" customWidth="1"/>
    <col min="7" max="7" width="15.6640625" style="171" customWidth="1"/>
    <col min="8" max="8" width="13.6640625" style="171" customWidth="1"/>
    <col min="9" max="9" width="15.6640625" style="171" customWidth="1"/>
    <col min="10" max="10" width="4.5546875" style="167" customWidth="1"/>
    <col min="11" max="11" width="18.109375" style="171" customWidth="1"/>
    <col min="12" max="12" width="8.88671875" style="169"/>
    <col min="13" max="13" width="11.44140625" style="143" bestFit="1" customWidth="1"/>
    <col min="14" max="16384" width="8.88671875" style="143"/>
  </cols>
  <sheetData>
    <row r="1" spans="1:12" s="147" customFormat="1" ht="15" customHeight="1">
      <c r="A1" s="266" t="s">
        <v>165</v>
      </c>
      <c r="B1" s="267"/>
      <c r="C1" s="267"/>
      <c r="D1" s="267"/>
      <c r="E1" s="267"/>
      <c r="F1" s="267"/>
      <c r="G1" s="267"/>
      <c r="H1" s="267"/>
      <c r="I1" s="268"/>
      <c r="J1" s="144"/>
      <c r="K1" s="145"/>
      <c r="L1" s="146"/>
    </row>
    <row r="2" spans="1:12" s="147" customFormat="1" ht="15" customHeight="1">
      <c r="A2" s="269"/>
      <c r="B2" s="270"/>
      <c r="C2" s="270"/>
      <c r="D2" s="270"/>
      <c r="E2" s="270"/>
      <c r="F2" s="270"/>
      <c r="G2" s="270"/>
      <c r="H2" s="270"/>
      <c r="I2" s="271"/>
      <c r="J2" s="144"/>
      <c r="K2" s="145"/>
      <c r="L2" s="146"/>
    </row>
    <row r="3" spans="1:12" s="147" customFormat="1" ht="33" customHeight="1" thickBot="1">
      <c r="A3" s="272"/>
      <c r="B3" s="273"/>
      <c r="C3" s="273"/>
      <c r="D3" s="273"/>
      <c r="E3" s="273"/>
      <c r="F3" s="274"/>
      <c r="G3" s="274"/>
      <c r="H3" s="274"/>
      <c r="I3" s="275"/>
      <c r="J3" s="144"/>
      <c r="K3" s="145"/>
      <c r="L3" s="146"/>
    </row>
    <row r="4" spans="1:12" s="147" customFormat="1" ht="16.2" customHeight="1">
      <c r="A4" s="276" t="s">
        <v>166</v>
      </c>
      <c r="B4" s="277"/>
      <c r="C4" s="277"/>
      <c r="D4" s="277"/>
      <c r="E4" s="278"/>
      <c r="F4" s="282" t="s">
        <v>167</v>
      </c>
      <c r="G4" s="283"/>
      <c r="H4" s="284"/>
      <c r="I4" s="285" t="s">
        <v>168</v>
      </c>
      <c r="J4" s="144"/>
      <c r="K4" s="145"/>
      <c r="L4" s="146"/>
    </row>
    <row r="5" spans="1:12" s="147" customFormat="1" ht="15.6" customHeight="1" thickBot="1">
      <c r="A5" s="279"/>
      <c r="B5" s="280"/>
      <c r="C5" s="280"/>
      <c r="D5" s="280"/>
      <c r="E5" s="281"/>
      <c r="F5" s="287" t="s">
        <v>169</v>
      </c>
      <c r="G5" s="288"/>
      <c r="H5" s="148" t="s">
        <v>170</v>
      </c>
      <c r="I5" s="286"/>
      <c r="J5" s="144"/>
      <c r="K5" s="145"/>
      <c r="L5" s="146"/>
    </row>
    <row r="6" spans="1:12" s="147" customFormat="1" ht="16.8" customHeight="1">
      <c r="A6" s="289" t="s">
        <v>195</v>
      </c>
      <c r="B6" s="290"/>
      <c r="C6" s="290"/>
      <c r="D6" s="290"/>
      <c r="E6" s="291"/>
      <c r="F6" s="292" t="s">
        <v>171</v>
      </c>
      <c r="G6" s="293"/>
      <c r="H6" s="149">
        <v>45214</v>
      </c>
      <c r="I6" s="294">
        <f>'BDI (2)'!O36</f>
        <v>0.26279999999999998</v>
      </c>
      <c r="J6" s="144"/>
      <c r="K6" s="145"/>
      <c r="L6" s="146"/>
    </row>
    <row r="7" spans="1:12" s="147" customFormat="1" ht="21" customHeight="1">
      <c r="A7" s="301" t="s">
        <v>204</v>
      </c>
      <c r="B7" s="302"/>
      <c r="C7" s="302"/>
      <c r="D7" s="302"/>
      <c r="E7" s="303"/>
      <c r="F7" s="296"/>
      <c r="G7" s="297"/>
      <c r="H7" s="149"/>
      <c r="I7" s="294"/>
      <c r="J7" s="144"/>
      <c r="K7" s="145"/>
      <c r="L7" s="146"/>
    </row>
    <row r="8" spans="1:12" s="147" customFormat="1" ht="18" customHeight="1" thickBot="1">
      <c r="A8" s="304"/>
      <c r="B8" s="305"/>
      <c r="C8" s="305"/>
      <c r="D8" s="305"/>
      <c r="E8" s="306"/>
      <c r="F8" s="226"/>
      <c r="G8" s="227"/>
      <c r="H8" s="206"/>
      <c r="I8" s="295"/>
      <c r="J8" s="144"/>
    </row>
    <row r="9" spans="1:12" s="147" customFormat="1" ht="19.2" customHeight="1">
      <c r="A9" s="307"/>
      <c r="B9" s="308"/>
      <c r="C9" s="308"/>
      <c r="D9" s="308"/>
      <c r="E9" s="309"/>
      <c r="F9" s="260" t="s">
        <v>190</v>
      </c>
      <c r="G9" s="261"/>
      <c r="H9" s="262"/>
      <c r="I9" s="295"/>
      <c r="J9" s="144"/>
    </row>
    <row r="10" spans="1:12" s="147" customFormat="1" ht="16.2" customHeight="1">
      <c r="A10" s="263" t="s">
        <v>205</v>
      </c>
      <c r="B10" s="264"/>
      <c r="C10" s="264"/>
      <c r="D10" s="264"/>
      <c r="E10" s="265"/>
      <c r="F10" s="189" t="s">
        <v>191</v>
      </c>
      <c r="G10" s="204" t="s">
        <v>192</v>
      </c>
      <c r="H10" s="205"/>
      <c r="I10" s="295"/>
      <c r="J10" s="144"/>
    </row>
    <row r="11" spans="1:12" s="147" customFormat="1" ht="18" customHeight="1" thickBot="1">
      <c r="A11" s="298" t="s">
        <v>206</v>
      </c>
      <c r="B11" s="299"/>
      <c r="C11" s="299"/>
      <c r="D11" s="299"/>
      <c r="E11" s="300"/>
      <c r="F11" s="189" t="s">
        <v>189</v>
      </c>
      <c r="G11" s="204" t="s">
        <v>39</v>
      </c>
      <c r="H11" s="205"/>
      <c r="I11" s="294"/>
      <c r="J11" s="144"/>
    </row>
    <row r="12" spans="1:12" s="147" customFormat="1" ht="22.2" customHeight="1" thickBot="1">
      <c r="A12" s="245" t="s">
        <v>165</v>
      </c>
      <c r="B12" s="246"/>
      <c r="C12" s="246"/>
      <c r="D12" s="246"/>
      <c r="E12" s="246"/>
      <c r="F12" s="246"/>
      <c r="G12" s="246"/>
      <c r="H12" s="246"/>
      <c r="I12" s="247"/>
      <c r="J12" s="144"/>
    </row>
    <row r="13" spans="1:12" s="147" customFormat="1" ht="15" customHeight="1">
      <c r="A13" s="248" t="s">
        <v>3</v>
      </c>
      <c r="B13" s="251" t="s">
        <v>106</v>
      </c>
      <c r="C13" s="251" t="s">
        <v>172</v>
      </c>
      <c r="D13" s="251" t="s">
        <v>173</v>
      </c>
      <c r="E13" s="254" t="s">
        <v>174</v>
      </c>
      <c r="F13" s="257" t="s">
        <v>175</v>
      </c>
      <c r="G13" s="258"/>
      <c r="H13" s="259" t="s">
        <v>175</v>
      </c>
      <c r="I13" s="258"/>
      <c r="J13" s="144"/>
    </row>
    <row r="14" spans="1:12" s="147" customFormat="1" ht="15" customHeight="1">
      <c r="A14" s="249"/>
      <c r="B14" s="252"/>
      <c r="C14" s="252"/>
      <c r="D14" s="252"/>
      <c r="E14" s="255"/>
      <c r="F14" s="235" t="s">
        <v>176</v>
      </c>
      <c r="G14" s="236"/>
      <c r="H14" s="237" t="s">
        <v>177</v>
      </c>
      <c r="I14" s="236"/>
      <c r="J14" s="144"/>
    </row>
    <row r="15" spans="1:12" s="147" customFormat="1" ht="15" customHeight="1" thickBot="1">
      <c r="A15" s="250"/>
      <c r="B15" s="253"/>
      <c r="C15" s="253"/>
      <c r="D15" s="253"/>
      <c r="E15" s="256"/>
      <c r="F15" s="150" t="s">
        <v>109</v>
      </c>
      <c r="G15" s="151" t="s">
        <v>24</v>
      </c>
      <c r="H15" s="152" t="s">
        <v>109</v>
      </c>
      <c r="I15" s="151" t="s">
        <v>24</v>
      </c>
      <c r="J15" s="144"/>
    </row>
    <row r="16" spans="1:12" s="147" customFormat="1" ht="15" customHeight="1">
      <c r="A16" s="201" t="s">
        <v>178</v>
      </c>
      <c r="B16" s="190"/>
      <c r="C16" s="238" t="s">
        <v>211</v>
      </c>
      <c r="D16" s="239"/>
      <c r="E16" s="240"/>
      <c r="F16" s="191"/>
      <c r="G16" s="192"/>
      <c r="H16" s="193"/>
      <c r="I16" s="194">
        <f>SUM(I17:I18)</f>
        <v>93871.430000000008</v>
      </c>
      <c r="J16" s="144"/>
    </row>
    <row r="17" spans="1:12" s="147" customFormat="1" ht="49.8" customHeight="1">
      <c r="A17" s="154" t="s">
        <v>1</v>
      </c>
      <c r="B17" s="156" t="s">
        <v>208</v>
      </c>
      <c r="C17" s="155" t="s">
        <v>207</v>
      </c>
      <c r="D17" s="157" t="s">
        <v>188</v>
      </c>
      <c r="E17" s="157">
        <v>65</v>
      </c>
      <c r="F17" s="158">
        <v>1089.93</v>
      </c>
      <c r="G17" s="159">
        <f t="shared" ref="G17:G18" si="0">F17*E17</f>
        <v>70845.45</v>
      </c>
      <c r="H17" s="160">
        <f t="shared" ref="H17:H18" si="1">F17*(1+$I$6)</f>
        <v>1376.3636039999999</v>
      </c>
      <c r="I17" s="159">
        <f t="shared" ref="I17:I18" si="2">ROUND(E17*H17,2)</f>
        <v>89463.63</v>
      </c>
      <c r="J17" s="144"/>
    </row>
    <row r="18" spans="1:12" s="147" customFormat="1" ht="49.8" customHeight="1">
      <c r="A18" s="154" t="s">
        <v>164</v>
      </c>
      <c r="B18" s="156" t="s">
        <v>214</v>
      </c>
      <c r="C18" s="155" t="s">
        <v>213</v>
      </c>
      <c r="D18" s="157" t="s">
        <v>200</v>
      </c>
      <c r="E18" s="157">
        <f>(65*30)</f>
        <v>1950</v>
      </c>
      <c r="F18" s="158">
        <v>1.79</v>
      </c>
      <c r="G18" s="159">
        <f t="shared" si="0"/>
        <v>3490.5</v>
      </c>
      <c r="H18" s="160">
        <f t="shared" si="1"/>
        <v>2.2604120000000001</v>
      </c>
      <c r="I18" s="159">
        <f t="shared" si="2"/>
        <v>4407.8</v>
      </c>
      <c r="J18" s="144"/>
    </row>
    <row r="19" spans="1:12" s="147" customFormat="1" ht="19.8" customHeight="1">
      <c r="A19" s="201" t="s">
        <v>179</v>
      </c>
      <c r="B19" s="195"/>
      <c r="C19" s="241" t="s">
        <v>131</v>
      </c>
      <c r="D19" s="242"/>
      <c r="E19" s="243"/>
      <c r="F19" s="196"/>
      <c r="G19" s="197"/>
      <c r="H19" s="198"/>
      <c r="I19" s="199">
        <f>SUM(I20:I20)</f>
        <v>4092.73</v>
      </c>
      <c r="J19" s="144"/>
      <c r="K19" s="203"/>
    </row>
    <row r="20" spans="1:12" s="147" customFormat="1" ht="40.200000000000003" customHeight="1" thickBot="1">
      <c r="A20" s="153" t="s">
        <v>132</v>
      </c>
      <c r="B20" s="154" t="s">
        <v>210</v>
      </c>
      <c r="C20" s="155" t="s">
        <v>209</v>
      </c>
      <c r="D20" s="202" t="s">
        <v>193</v>
      </c>
      <c r="E20" s="161">
        <v>700</v>
      </c>
      <c r="F20" s="158">
        <v>4.63</v>
      </c>
      <c r="G20" s="159">
        <f>F20*E20</f>
        <v>3241</v>
      </c>
      <c r="H20" s="160">
        <f t="shared" ref="H20" si="3">F20*(1+$I$6)</f>
        <v>5.8467639999999994</v>
      </c>
      <c r="I20" s="159">
        <f>ROUND(E20*H20,2)</f>
        <v>4092.73</v>
      </c>
      <c r="J20" s="144"/>
    </row>
    <row r="21" spans="1:12" s="147" customFormat="1" ht="15" customHeight="1" thickBot="1">
      <c r="A21" s="162" t="s">
        <v>4</v>
      </c>
      <c r="B21" s="163" t="s">
        <v>180</v>
      </c>
      <c r="C21" s="163" t="s">
        <v>180</v>
      </c>
      <c r="D21" s="163" t="s">
        <v>180</v>
      </c>
      <c r="E21" s="164" t="s">
        <v>180</v>
      </c>
      <c r="F21" s="165" t="s">
        <v>181</v>
      </c>
      <c r="G21" s="166">
        <f>SUM(G16:G20)</f>
        <v>77576.95</v>
      </c>
      <c r="H21" s="165" t="s">
        <v>182</v>
      </c>
      <c r="I21" s="200">
        <f>SUM(,I19,I16)</f>
        <v>97964.160000000003</v>
      </c>
      <c r="J21" s="144"/>
      <c r="K21" s="145"/>
      <c r="L21" s="146"/>
    </row>
    <row r="22" spans="1:12" ht="15" customHeight="1">
      <c r="A22" s="244"/>
      <c r="B22" s="244"/>
      <c r="C22" s="244"/>
      <c r="D22" s="244"/>
      <c r="E22" s="244"/>
      <c r="F22" s="244"/>
      <c r="G22" s="244"/>
      <c r="H22" s="244"/>
      <c r="I22" s="244"/>
      <c r="K22" s="168"/>
    </row>
    <row r="23" spans="1:12" ht="15" customHeight="1">
      <c r="A23" s="225"/>
      <c r="B23" s="225"/>
      <c r="C23" s="170"/>
      <c r="K23" s="207"/>
    </row>
    <row r="24" spans="1:12" ht="15" customHeight="1">
      <c r="A24" s="225"/>
      <c r="B24" s="225"/>
      <c r="C24" s="170"/>
    </row>
    <row r="25" spans="1:12" ht="15" customHeight="1">
      <c r="A25" s="225"/>
      <c r="B25" s="225"/>
      <c r="C25" s="231" t="s">
        <v>183</v>
      </c>
      <c r="D25" s="231"/>
      <c r="E25" s="232" t="s">
        <v>184</v>
      </c>
      <c r="F25" s="232"/>
      <c r="G25" s="232"/>
      <c r="H25" s="232"/>
    </row>
    <row r="26" spans="1:12" ht="15" customHeight="1">
      <c r="A26" s="225"/>
      <c r="B26" s="225"/>
      <c r="C26" s="233" t="s">
        <v>194</v>
      </c>
      <c r="D26" s="233"/>
      <c r="E26" s="234" t="s">
        <v>185</v>
      </c>
      <c r="F26" s="234"/>
      <c r="G26" s="234"/>
      <c r="H26" s="234"/>
      <c r="K26" s="143"/>
      <c r="L26" s="143"/>
    </row>
    <row r="27" spans="1:12" ht="15" customHeight="1">
      <c r="A27" s="225"/>
      <c r="B27" s="225"/>
      <c r="C27" s="228" t="s">
        <v>97</v>
      </c>
      <c r="D27" s="228"/>
      <c r="E27" s="229" t="s">
        <v>186</v>
      </c>
      <c r="F27" s="230"/>
      <c r="G27" s="230"/>
      <c r="H27" s="230"/>
      <c r="K27" s="143"/>
      <c r="L27" s="143"/>
    </row>
    <row r="28" spans="1:12" ht="15" customHeight="1">
      <c r="A28" s="225"/>
      <c r="B28" s="225"/>
      <c r="C28" s="228" t="s">
        <v>212</v>
      </c>
      <c r="D28" s="228"/>
      <c r="E28" s="172"/>
      <c r="F28" s="147"/>
      <c r="G28" s="173"/>
      <c r="H28" s="173"/>
      <c r="K28" s="168">
        <f>I21*25%</f>
        <v>24491.040000000001</v>
      </c>
    </row>
    <row r="29" spans="1:12" s="171" customFormat="1" ht="15" customHeight="1">
      <c r="A29" s="225"/>
      <c r="B29" s="225"/>
      <c r="C29" s="170"/>
      <c r="D29" s="143"/>
      <c r="J29" s="167"/>
      <c r="L29" s="169"/>
    </row>
    <row r="30" spans="1:12" s="171" customFormat="1" ht="15" customHeight="1">
      <c r="A30" s="225"/>
      <c r="B30" s="225"/>
      <c r="C30" s="170"/>
      <c r="D30" s="143"/>
      <c r="I30" s="168"/>
      <c r="J30" s="167"/>
      <c r="L30" s="169"/>
    </row>
    <row r="31" spans="1:12" s="171" customFormat="1" ht="15" customHeight="1">
      <c r="A31" s="225"/>
      <c r="B31" s="225"/>
      <c r="C31" s="170"/>
      <c r="D31" s="143"/>
      <c r="J31" s="167"/>
      <c r="L31" s="169"/>
    </row>
    <row r="32" spans="1:12" s="171" customFormat="1">
      <c r="A32" s="225"/>
      <c r="B32" s="225"/>
      <c r="C32" s="170"/>
      <c r="J32" s="167"/>
      <c r="L32" s="169"/>
    </row>
    <row r="33" spans="10:12" s="171" customFormat="1">
      <c r="J33" s="167"/>
      <c r="L33" s="169"/>
    </row>
    <row r="34" spans="10:12" s="171" customFormat="1">
      <c r="J34" s="167"/>
      <c r="L34" s="169"/>
    </row>
    <row r="35" spans="10:12" s="171" customFormat="1">
      <c r="J35" s="167"/>
      <c r="L35" s="169"/>
    </row>
  </sheetData>
  <mergeCells count="44">
    <mergeCell ref="F9:H9"/>
    <mergeCell ref="A10:E10"/>
    <mergeCell ref="A1:I3"/>
    <mergeCell ref="A4:E5"/>
    <mergeCell ref="F4:H4"/>
    <mergeCell ref="I4:I5"/>
    <mergeCell ref="F5:G5"/>
    <mergeCell ref="A6:E6"/>
    <mergeCell ref="F6:G6"/>
    <mergeCell ref="I6:I11"/>
    <mergeCell ref="F7:G7"/>
    <mergeCell ref="A11:E11"/>
    <mergeCell ref="A7:E9"/>
    <mergeCell ref="A12:I12"/>
    <mergeCell ref="A13:A15"/>
    <mergeCell ref="B13:B15"/>
    <mergeCell ref="C13:C15"/>
    <mergeCell ref="D13:D15"/>
    <mergeCell ref="E13:E15"/>
    <mergeCell ref="F13:G13"/>
    <mergeCell ref="H13:I13"/>
    <mergeCell ref="A24:B24"/>
    <mergeCell ref="F14:G14"/>
    <mergeCell ref="H14:I14"/>
    <mergeCell ref="C16:E16"/>
    <mergeCell ref="C19:E19"/>
    <mergeCell ref="A22:I22"/>
    <mergeCell ref="A23:B23"/>
    <mergeCell ref="A30:B30"/>
    <mergeCell ref="A31:B31"/>
    <mergeCell ref="A32:B32"/>
    <mergeCell ref="F8:G8"/>
    <mergeCell ref="A27:B27"/>
    <mergeCell ref="C27:D27"/>
    <mergeCell ref="E27:H27"/>
    <mergeCell ref="A28:B28"/>
    <mergeCell ref="C28:D28"/>
    <mergeCell ref="A29:B29"/>
    <mergeCell ref="A25:B25"/>
    <mergeCell ref="C25:D25"/>
    <mergeCell ref="E25:H25"/>
    <mergeCell ref="A26:B26"/>
    <mergeCell ref="C26:D26"/>
    <mergeCell ref="E26:H26"/>
  </mergeCells>
  <phoneticPr fontId="38" type="noConversion"/>
  <dataValidations count="1">
    <dataValidation type="list" allowBlank="1" showInputMessage="1" showErrorMessage="1" sqref="F6:G7" xr:uid="{46B6995A-2A3F-4555-B393-36211038918C}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8" fitToHeight="0" orientation="landscape" r:id="rId1"/>
  <headerFooter differentFirst="1" alignWithMargins="0">
    <oddFooter>&amp;C
&amp;RPágina &amp;P de &amp;N</oddFooter>
    <firstFooter>&amp;RPágina &amp;P de &amp;N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7BF-873D-410B-AA5B-CA0F6DDB76B1}">
  <sheetPr>
    <pageSetUpPr fitToPage="1"/>
  </sheetPr>
  <dimension ref="C6:P71"/>
  <sheetViews>
    <sheetView topLeftCell="A22" workbookViewId="0">
      <selection activeCell="J33" sqref="J33"/>
    </sheetView>
  </sheetViews>
  <sheetFormatPr defaultRowHeight="13.2"/>
  <cols>
    <col min="1" max="2" width="8.88671875" style="143"/>
    <col min="3" max="3" width="23" style="143" bestFit="1" customWidth="1"/>
    <col min="4" max="5" width="8.88671875" style="143"/>
    <col min="6" max="6" width="10.33203125" style="143" bestFit="1" customWidth="1"/>
    <col min="7" max="7" width="9.88671875" style="143" customWidth="1"/>
    <col min="8" max="8" width="17.44140625" style="143" customWidth="1"/>
    <col min="9" max="9" width="23.77734375" style="143" customWidth="1"/>
    <col min="10" max="16384" width="8.88671875" style="143"/>
  </cols>
  <sheetData>
    <row r="6" spans="3:16" ht="13.8" thickBot="1">
      <c r="C6" s="174"/>
      <c r="D6" s="174"/>
      <c r="E6" s="174"/>
      <c r="F6" s="174"/>
      <c r="G6" s="208"/>
      <c r="H6" s="208"/>
      <c r="I6" s="208"/>
      <c r="J6" s="174"/>
      <c r="K6" s="174"/>
      <c r="L6" s="174"/>
      <c r="M6" s="174"/>
      <c r="N6" s="174"/>
      <c r="O6" s="174"/>
      <c r="P6" s="174"/>
    </row>
    <row r="7" spans="3:16">
      <c r="C7" s="313" t="s">
        <v>187</v>
      </c>
      <c r="D7" s="314"/>
      <c r="E7" s="314"/>
      <c r="F7" s="314"/>
      <c r="G7" s="209"/>
      <c r="H7" s="209"/>
      <c r="I7" s="209"/>
      <c r="J7" s="210"/>
      <c r="K7" s="210"/>
      <c r="L7" s="210"/>
      <c r="M7" s="211"/>
      <c r="N7" s="174"/>
      <c r="O7" s="174"/>
      <c r="P7" s="174"/>
    </row>
    <row r="8" spans="3:16" ht="15">
      <c r="C8" s="315" t="s">
        <v>201</v>
      </c>
      <c r="D8" s="316"/>
      <c r="E8" s="316"/>
      <c r="F8" s="316"/>
      <c r="G8" s="316"/>
      <c r="H8" s="316"/>
      <c r="I8" s="316"/>
      <c r="J8" s="316"/>
      <c r="K8" s="316"/>
      <c r="L8" s="316"/>
      <c r="M8" s="317"/>
      <c r="N8" s="175"/>
      <c r="O8" s="175"/>
      <c r="P8" s="174"/>
    </row>
    <row r="9" spans="3:16" ht="15">
      <c r="C9" s="212"/>
      <c r="D9" s="175"/>
      <c r="E9" s="175"/>
      <c r="F9" s="175"/>
      <c r="G9" s="175"/>
      <c r="H9" s="175"/>
      <c r="I9" s="175"/>
      <c r="J9" s="175"/>
      <c r="K9" s="175"/>
      <c r="L9" s="175"/>
      <c r="M9" s="213"/>
      <c r="N9" s="175"/>
      <c r="O9" s="175"/>
      <c r="P9" s="174"/>
    </row>
    <row r="10" spans="3:16" ht="15.6">
      <c r="C10" s="318" t="s">
        <v>133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20"/>
      <c r="N10" s="176"/>
      <c r="O10" s="175"/>
      <c r="P10" s="174"/>
    </row>
    <row r="11" spans="3:16" ht="15.6">
      <c r="C11" s="318" t="s">
        <v>196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20"/>
      <c r="N11" s="176"/>
      <c r="O11" s="175"/>
      <c r="P11" s="174"/>
    </row>
    <row r="12" spans="3:16" ht="15">
      <c r="C12" s="212"/>
      <c r="D12" s="175"/>
      <c r="E12" s="175"/>
      <c r="F12" s="175"/>
      <c r="G12" s="175"/>
      <c r="H12" s="175"/>
      <c r="I12" s="175"/>
      <c r="J12" s="175"/>
      <c r="K12" s="175"/>
      <c r="L12" s="175"/>
      <c r="M12" s="213"/>
      <c r="N12" s="175"/>
      <c r="O12" s="175"/>
      <c r="P12" s="174"/>
    </row>
    <row r="13" spans="3:16" ht="15">
      <c r="C13" s="310" t="s">
        <v>134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2"/>
      <c r="N13" s="175"/>
      <c r="O13" s="175"/>
      <c r="P13" s="174"/>
    </row>
    <row r="14" spans="3:16" ht="15">
      <c r="C14" s="323" t="s">
        <v>197</v>
      </c>
      <c r="D14" s="324"/>
      <c r="E14" s="324"/>
      <c r="F14" s="324"/>
      <c r="G14" s="324"/>
      <c r="H14" s="324"/>
      <c r="I14" s="324"/>
      <c r="J14" s="324"/>
      <c r="K14" s="324"/>
      <c r="L14" s="324"/>
      <c r="M14" s="325"/>
      <c r="N14" s="175"/>
      <c r="O14" s="175"/>
      <c r="P14" s="174"/>
    </row>
    <row r="15" spans="3:16" ht="15">
      <c r="C15" s="212"/>
      <c r="D15" s="175"/>
      <c r="E15" s="175"/>
      <c r="F15" s="175"/>
      <c r="G15" s="175"/>
      <c r="H15" s="175"/>
      <c r="I15" s="175"/>
      <c r="J15" s="175"/>
      <c r="K15" s="175"/>
      <c r="L15" s="175"/>
      <c r="M15" s="213"/>
      <c r="N15" s="175"/>
      <c r="O15" s="175"/>
      <c r="P15" s="174"/>
    </row>
    <row r="16" spans="3:16" ht="15">
      <c r="C16" s="212"/>
      <c r="D16" s="175"/>
      <c r="E16" s="175"/>
      <c r="F16" s="175"/>
      <c r="G16" s="175"/>
      <c r="H16" s="175"/>
      <c r="I16" s="175"/>
      <c r="J16" s="175"/>
      <c r="K16" s="175"/>
      <c r="L16" s="175"/>
      <c r="M16" s="213"/>
      <c r="N16" s="175"/>
      <c r="O16" s="175"/>
      <c r="P16" s="174"/>
    </row>
    <row r="17" spans="3:16" ht="15">
      <c r="C17" s="212"/>
      <c r="D17" s="175"/>
      <c r="E17" s="175"/>
      <c r="F17" s="175"/>
      <c r="G17" s="175"/>
      <c r="H17" s="175"/>
      <c r="I17" s="175"/>
      <c r="J17" s="175"/>
      <c r="K17" s="175"/>
      <c r="L17" s="175"/>
      <c r="M17" s="213"/>
      <c r="N17" s="175"/>
      <c r="O17" s="175"/>
      <c r="P17" s="174"/>
    </row>
    <row r="18" spans="3:16" ht="15">
      <c r="C18" s="212"/>
      <c r="D18" s="175"/>
      <c r="E18" s="175"/>
      <c r="F18" s="175"/>
      <c r="G18" s="175"/>
      <c r="H18" s="175"/>
      <c r="I18" s="175"/>
      <c r="J18" s="175"/>
      <c r="K18" s="175"/>
      <c r="L18" s="175"/>
      <c r="M18" s="213"/>
      <c r="N18" s="175"/>
      <c r="O18" s="175"/>
      <c r="P18" s="174"/>
    </row>
    <row r="19" spans="3:16" ht="15.6">
      <c r="C19" s="318" t="s">
        <v>135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20"/>
      <c r="N19" s="176"/>
      <c r="O19" s="175"/>
      <c r="P19" s="174"/>
    </row>
    <row r="20" spans="3:16" ht="15">
      <c r="C20" s="212"/>
      <c r="D20" s="175"/>
      <c r="E20" s="175"/>
      <c r="F20" s="175"/>
      <c r="G20" s="175"/>
      <c r="H20" s="175"/>
      <c r="I20" s="175"/>
      <c r="J20" s="175"/>
      <c r="K20" s="175"/>
      <c r="L20" s="175"/>
      <c r="M20" s="213"/>
      <c r="N20" s="175"/>
      <c r="O20" s="175"/>
      <c r="P20" s="174"/>
    </row>
    <row r="21" spans="3:16" ht="15.6">
      <c r="C21" s="222"/>
      <c r="D21" s="326" t="s">
        <v>3</v>
      </c>
      <c r="E21" s="327"/>
      <c r="F21" s="328"/>
      <c r="G21" s="178" t="s">
        <v>136</v>
      </c>
      <c r="H21" s="177" t="s">
        <v>137</v>
      </c>
      <c r="I21" s="179"/>
      <c r="J21" s="180"/>
      <c r="K21" s="175"/>
      <c r="L21" s="175"/>
      <c r="M21" s="213"/>
      <c r="N21" s="175"/>
      <c r="O21" s="175"/>
      <c r="P21" s="174"/>
    </row>
    <row r="22" spans="3:16" ht="15.6">
      <c r="C22" s="223"/>
      <c r="D22" s="329" t="s">
        <v>138</v>
      </c>
      <c r="E22" s="330"/>
      <c r="F22" s="331"/>
      <c r="G22" s="181">
        <v>4.6699999999999998E-2</v>
      </c>
      <c r="H22" s="179" t="s">
        <v>139</v>
      </c>
      <c r="I22" s="179"/>
      <c r="J22" s="180"/>
      <c r="K22" s="175"/>
      <c r="L22" s="175"/>
      <c r="M22" s="213"/>
      <c r="N22" s="175"/>
      <c r="O22" s="175"/>
      <c r="P22" s="174"/>
    </row>
    <row r="23" spans="3:16" ht="15.6">
      <c r="C23" s="223"/>
      <c r="D23" s="329" t="s">
        <v>140</v>
      </c>
      <c r="E23" s="330"/>
      <c r="F23" s="331"/>
      <c r="G23" s="181">
        <v>7.4000000000000003E-3</v>
      </c>
      <c r="H23" s="179" t="s">
        <v>141</v>
      </c>
      <c r="I23" s="179"/>
      <c r="J23" s="180"/>
      <c r="K23" s="175"/>
      <c r="L23" s="175"/>
      <c r="M23" s="214"/>
      <c r="N23" s="175"/>
      <c r="O23" s="175"/>
      <c r="P23" s="174"/>
    </row>
    <row r="24" spans="3:16" ht="15.6">
      <c r="C24" s="223"/>
      <c r="D24" s="329" t="s">
        <v>142</v>
      </c>
      <c r="E24" s="330"/>
      <c r="F24" s="331"/>
      <c r="G24" s="181">
        <v>9.7000000000000003E-3</v>
      </c>
      <c r="H24" s="179" t="s">
        <v>143</v>
      </c>
      <c r="I24" s="179"/>
      <c r="J24" s="180"/>
      <c r="K24" s="175"/>
      <c r="L24" s="175"/>
      <c r="M24" s="213"/>
      <c r="N24" s="175"/>
      <c r="O24" s="175"/>
      <c r="P24" s="174"/>
    </row>
    <row r="25" spans="3:16" ht="15.6">
      <c r="C25" s="223"/>
      <c r="D25" s="329" t="s">
        <v>144</v>
      </c>
      <c r="E25" s="330"/>
      <c r="F25" s="331"/>
      <c r="G25" s="181">
        <v>8.9999999999999993E-3</v>
      </c>
      <c r="H25" s="179" t="s">
        <v>145</v>
      </c>
      <c r="I25" s="179"/>
      <c r="J25" s="180"/>
      <c r="K25" s="175"/>
      <c r="L25" s="175"/>
      <c r="M25" s="213"/>
      <c r="N25" s="175"/>
      <c r="O25" s="175"/>
      <c r="P25" s="174"/>
    </row>
    <row r="26" spans="3:16" ht="15.6">
      <c r="C26" s="223"/>
      <c r="D26" s="329" t="s">
        <v>146</v>
      </c>
      <c r="E26" s="330"/>
      <c r="F26" s="331"/>
      <c r="G26" s="181">
        <v>7.5300000000000006E-2</v>
      </c>
      <c r="H26" s="179" t="s">
        <v>147</v>
      </c>
      <c r="I26" s="179"/>
      <c r="J26" s="180"/>
      <c r="K26" s="175"/>
      <c r="L26" s="175"/>
      <c r="M26" s="213"/>
      <c r="N26" s="175"/>
      <c r="O26" s="175"/>
      <c r="P26" s="174"/>
    </row>
    <row r="27" spans="3:16" ht="15.6">
      <c r="C27" s="223"/>
      <c r="D27" s="332" t="s">
        <v>198</v>
      </c>
      <c r="E27" s="333"/>
      <c r="F27" s="334"/>
      <c r="G27" s="181">
        <v>0.11650000000000001</v>
      </c>
      <c r="H27" s="179" t="s">
        <v>148</v>
      </c>
      <c r="I27" s="179"/>
      <c r="J27" s="180"/>
      <c r="K27" s="175"/>
      <c r="L27" s="175"/>
      <c r="M27" s="213"/>
      <c r="N27" s="175"/>
      <c r="O27" s="175"/>
      <c r="P27" s="174"/>
    </row>
    <row r="28" spans="3:16" ht="15.6" thickBot="1">
      <c r="C28" s="212"/>
      <c r="D28" s="175"/>
      <c r="E28" s="175"/>
      <c r="F28" s="175"/>
      <c r="G28" s="175"/>
      <c r="H28" s="175"/>
      <c r="I28" s="175"/>
      <c r="J28" s="175"/>
      <c r="K28" s="175"/>
      <c r="L28" s="175"/>
      <c r="M28" s="213"/>
      <c r="N28" s="175"/>
      <c r="O28" s="175"/>
      <c r="P28" s="174"/>
    </row>
    <row r="29" spans="3:16" ht="15" customHeight="1">
      <c r="C29" s="212"/>
      <c r="D29" s="175"/>
      <c r="E29" s="175"/>
      <c r="F29" s="335" t="s">
        <v>4</v>
      </c>
      <c r="G29" s="337">
        <v>0.26279999999999998</v>
      </c>
      <c r="H29" s="321" t="s">
        <v>149</v>
      </c>
      <c r="I29" s="322"/>
      <c r="J29" s="322"/>
      <c r="K29" s="322"/>
      <c r="L29" s="182"/>
      <c r="M29" s="215"/>
      <c r="N29" s="182"/>
      <c r="O29" s="175"/>
      <c r="P29" s="174"/>
    </row>
    <row r="30" spans="3:16" ht="15.6" customHeight="1" thickBot="1">
      <c r="C30" s="212"/>
      <c r="D30" s="175"/>
      <c r="E30" s="175"/>
      <c r="F30" s="336"/>
      <c r="G30" s="338"/>
      <c r="H30" s="321"/>
      <c r="I30" s="322"/>
      <c r="J30" s="322"/>
      <c r="K30" s="322"/>
      <c r="L30" s="182"/>
      <c r="M30" s="215"/>
      <c r="N30" s="182"/>
      <c r="O30" s="175"/>
      <c r="P30" s="174"/>
    </row>
    <row r="31" spans="3:16" ht="15">
      <c r="C31" s="212"/>
      <c r="D31" s="175"/>
      <c r="E31" s="175"/>
      <c r="F31" s="175"/>
      <c r="G31" s="175"/>
      <c r="H31" s="175"/>
      <c r="I31" s="175"/>
      <c r="J31" s="175"/>
      <c r="K31" s="175"/>
      <c r="L31" s="175"/>
      <c r="M31" s="213"/>
      <c r="N31" s="175"/>
      <c r="O31" s="175"/>
      <c r="P31" s="174"/>
    </row>
    <row r="32" spans="3:16" ht="15">
      <c r="C32" s="212"/>
      <c r="D32" s="175"/>
      <c r="E32" s="175"/>
      <c r="F32" s="175"/>
      <c r="G32" s="175"/>
      <c r="H32" s="175"/>
      <c r="I32" s="175"/>
      <c r="J32" s="175"/>
      <c r="K32" s="175"/>
      <c r="L32" s="175"/>
      <c r="M32" s="213"/>
      <c r="N32" s="175"/>
      <c r="O32" s="175"/>
      <c r="P32" s="174"/>
    </row>
    <row r="33" spans="3:16" ht="15">
      <c r="C33" s="212"/>
      <c r="D33" s="175"/>
      <c r="E33" s="175"/>
      <c r="F33" s="175"/>
      <c r="G33" s="175"/>
      <c r="H33" s="175"/>
      <c r="I33" s="175"/>
      <c r="J33" s="175"/>
      <c r="K33" s="175"/>
      <c r="L33" s="175"/>
      <c r="M33" s="213"/>
      <c r="N33" s="175"/>
      <c r="O33" s="175"/>
      <c r="P33" s="174"/>
    </row>
    <row r="34" spans="3:16" ht="15">
      <c r="C34" s="339" t="s">
        <v>150</v>
      </c>
      <c r="D34" s="340"/>
      <c r="E34" s="340"/>
      <c r="F34" s="340"/>
      <c r="G34" s="340"/>
      <c r="H34" s="340"/>
      <c r="I34" s="340"/>
      <c r="J34" s="175"/>
      <c r="K34" s="175"/>
      <c r="L34" s="175"/>
      <c r="M34" s="213"/>
      <c r="N34" s="175"/>
      <c r="O34" s="175"/>
      <c r="P34" s="174"/>
    </row>
    <row r="35" spans="3:16" ht="15">
      <c r="C35" s="339" t="s">
        <v>151</v>
      </c>
      <c r="D35" s="340"/>
      <c r="E35" s="340"/>
      <c r="F35" s="340"/>
      <c r="G35" s="340"/>
      <c r="H35" s="340"/>
      <c r="I35" s="340"/>
      <c r="J35" s="175"/>
      <c r="K35" s="175"/>
      <c r="L35" s="175"/>
      <c r="M35" s="213"/>
      <c r="N35" s="175"/>
      <c r="O35" s="175"/>
      <c r="P35" s="174"/>
    </row>
    <row r="36" spans="3:16" ht="15">
      <c r="C36" s="310"/>
      <c r="D36" s="311"/>
      <c r="E36" s="311"/>
      <c r="F36" s="311"/>
      <c r="G36" s="311"/>
      <c r="H36" s="311"/>
      <c r="I36" s="311"/>
      <c r="J36" s="175"/>
      <c r="K36" s="175"/>
      <c r="L36" s="175"/>
      <c r="M36" s="213"/>
      <c r="N36" s="175"/>
      <c r="O36" s="224">
        <f>G29</f>
        <v>0.26279999999999998</v>
      </c>
      <c r="P36" s="174"/>
    </row>
    <row r="37" spans="3:16" ht="15">
      <c r="C37" s="212"/>
      <c r="D37" s="175"/>
      <c r="E37" s="175"/>
      <c r="F37" s="175"/>
      <c r="G37" s="175"/>
      <c r="H37" s="175"/>
      <c r="I37" s="175"/>
      <c r="J37" s="175"/>
      <c r="K37" s="175"/>
      <c r="L37" s="175"/>
      <c r="M37" s="213"/>
      <c r="N37" s="175"/>
      <c r="O37" s="175"/>
      <c r="P37" s="174"/>
    </row>
    <row r="38" spans="3:16" ht="15.6" thickBot="1">
      <c r="C38" s="212"/>
      <c r="D38" s="175"/>
      <c r="E38" s="175"/>
      <c r="F38" s="175"/>
      <c r="G38" s="175"/>
      <c r="H38" s="175"/>
      <c r="I38" s="175"/>
      <c r="J38" s="175"/>
      <c r="K38" s="175"/>
      <c r="L38" s="175"/>
      <c r="M38" s="213"/>
      <c r="N38" s="175"/>
      <c r="O38" s="175"/>
      <c r="P38" s="174"/>
    </row>
    <row r="39" spans="3:16" ht="16.2" thickBot="1">
      <c r="C39" s="339" t="s">
        <v>152</v>
      </c>
      <c r="D39" s="340"/>
      <c r="E39" s="340"/>
      <c r="F39" s="340"/>
      <c r="G39" s="340"/>
      <c r="H39" s="340"/>
      <c r="I39" s="340"/>
      <c r="J39" s="340"/>
      <c r="K39" s="340"/>
      <c r="L39" s="341"/>
      <c r="M39" s="183">
        <v>1</v>
      </c>
      <c r="N39" s="175"/>
      <c r="O39" s="175"/>
    </row>
    <row r="40" spans="3:16" ht="16.2" thickBot="1">
      <c r="C40" s="342" t="s">
        <v>153</v>
      </c>
      <c r="D40" s="343"/>
      <c r="E40" s="343"/>
      <c r="F40" s="343"/>
      <c r="G40" s="343"/>
      <c r="H40" s="343"/>
      <c r="I40" s="184">
        <v>0.05</v>
      </c>
      <c r="J40" s="310" t="s">
        <v>154</v>
      </c>
      <c r="K40" s="311"/>
      <c r="L40" s="311"/>
      <c r="M40" s="312"/>
      <c r="N40" s="175"/>
      <c r="O40" s="175"/>
      <c r="P40" s="174"/>
    </row>
    <row r="41" spans="3:16" ht="15">
      <c r="C41" s="212"/>
      <c r="D41" s="175"/>
      <c r="E41" s="175"/>
      <c r="F41" s="175"/>
      <c r="G41" s="175"/>
      <c r="H41" s="175"/>
      <c r="I41" s="175"/>
      <c r="J41" s="175"/>
      <c r="K41" s="175"/>
      <c r="L41" s="175"/>
      <c r="M41" s="213"/>
      <c r="N41" s="175"/>
      <c r="O41" s="175"/>
      <c r="P41" s="174"/>
    </row>
    <row r="42" spans="3:16">
      <c r="C42" s="344" t="s">
        <v>155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6"/>
      <c r="N42" s="185"/>
      <c r="O42" s="185"/>
      <c r="P42" s="185"/>
    </row>
    <row r="43" spans="3:16" ht="13.8" thickBot="1">
      <c r="C43" s="216"/>
      <c r="D43" s="174"/>
      <c r="E43" s="174"/>
      <c r="F43" s="174"/>
      <c r="G43" s="174"/>
      <c r="H43" s="174"/>
      <c r="I43" s="174"/>
      <c r="J43" s="174"/>
      <c r="K43" s="174"/>
      <c r="L43" s="174"/>
      <c r="M43" s="217"/>
      <c r="N43" s="174"/>
      <c r="O43" s="174"/>
      <c r="P43" s="174"/>
    </row>
    <row r="44" spans="3:16" ht="15">
      <c r="C44" s="347" t="s">
        <v>156</v>
      </c>
      <c r="D44" s="348"/>
      <c r="E44" s="348"/>
      <c r="F44" s="348"/>
      <c r="G44" s="348"/>
      <c r="H44" s="348"/>
      <c r="I44" s="348"/>
      <c r="J44" s="348"/>
      <c r="K44" s="348"/>
      <c r="L44" s="348"/>
      <c r="M44" s="349"/>
      <c r="N44" s="175"/>
      <c r="O44" s="175"/>
      <c r="P44" s="175"/>
    </row>
    <row r="45" spans="3:16" ht="16.2" thickBot="1">
      <c r="C45" s="350" t="s">
        <v>157</v>
      </c>
      <c r="D45" s="351"/>
      <c r="E45" s="351"/>
      <c r="F45" s="351"/>
      <c r="G45" s="351"/>
      <c r="H45" s="351"/>
      <c r="I45" s="351"/>
      <c r="J45" s="351"/>
      <c r="K45" s="351"/>
      <c r="L45" s="351"/>
      <c r="M45" s="352"/>
      <c r="N45" s="176"/>
      <c r="O45" s="176"/>
      <c r="P45" s="176"/>
    </row>
    <row r="46" spans="3:16" ht="15">
      <c r="C46" s="212"/>
      <c r="D46" s="175"/>
      <c r="E46" s="175"/>
      <c r="F46" s="175"/>
      <c r="G46" s="175"/>
      <c r="H46" s="175"/>
      <c r="I46" s="175"/>
      <c r="J46" s="175"/>
      <c r="K46" s="175"/>
      <c r="L46" s="175"/>
      <c r="M46" s="213"/>
      <c r="N46" s="175"/>
      <c r="O46" s="175"/>
      <c r="P46" s="175"/>
    </row>
    <row r="47" spans="3:16" ht="15">
      <c r="C47" s="212"/>
      <c r="D47" s="175"/>
      <c r="E47" s="175"/>
      <c r="F47" s="175"/>
      <c r="G47" s="175"/>
      <c r="H47" s="175"/>
      <c r="I47" s="175"/>
      <c r="J47" s="175"/>
      <c r="K47" s="175"/>
      <c r="L47" s="175"/>
      <c r="M47" s="213"/>
      <c r="N47" s="175"/>
      <c r="O47" s="175"/>
      <c r="P47" s="175"/>
    </row>
    <row r="48" spans="3:16" ht="15">
      <c r="C48" s="353" t="s">
        <v>202</v>
      </c>
      <c r="D48" s="354"/>
      <c r="E48" s="354"/>
      <c r="F48" s="354"/>
      <c r="G48" s="175"/>
      <c r="H48" s="175"/>
      <c r="I48" s="175"/>
      <c r="J48" s="175"/>
      <c r="K48" s="175"/>
      <c r="L48" s="175"/>
      <c r="M48" s="213"/>
      <c r="N48" s="175"/>
      <c r="O48" s="186"/>
      <c r="P48" s="175"/>
    </row>
    <row r="49" spans="3:16" ht="15">
      <c r="C49" s="218" t="s">
        <v>158</v>
      </c>
      <c r="D49" s="175"/>
      <c r="E49" s="175"/>
      <c r="F49" s="175"/>
      <c r="G49" s="175"/>
      <c r="H49" s="175"/>
      <c r="I49" s="175"/>
      <c r="J49" s="175"/>
      <c r="K49" s="175"/>
      <c r="L49" s="175"/>
      <c r="M49" s="213"/>
      <c r="N49" s="175"/>
      <c r="O49" s="175"/>
      <c r="P49" s="175"/>
    </row>
    <row r="50" spans="3:16" ht="15">
      <c r="C50" s="212"/>
      <c r="D50" s="175"/>
      <c r="E50" s="175"/>
      <c r="F50" s="175"/>
      <c r="G50" s="175"/>
      <c r="H50" s="175"/>
      <c r="I50" s="175"/>
      <c r="J50" s="175"/>
      <c r="K50" s="175"/>
      <c r="L50" s="175"/>
      <c r="M50" s="213"/>
      <c r="N50" s="175"/>
      <c r="O50" s="175"/>
      <c r="P50" s="175"/>
    </row>
    <row r="51" spans="3:16" ht="15">
      <c r="C51" s="355"/>
      <c r="D51" s="356"/>
      <c r="E51" s="356"/>
      <c r="F51" s="356"/>
      <c r="G51" s="356"/>
      <c r="H51" s="174"/>
      <c r="I51" s="232" t="s">
        <v>184</v>
      </c>
      <c r="J51" s="232"/>
      <c r="K51" s="232"/>
      <c r="L51" s="232"/>
      <c r="M51" s="213"/>
      <c r="N51" s="175"/>
      <c r="O51" s="175"/>
      <c r="P51" s="175"/>
    </row>
    <row r="52" spans="3:16" ht="15.6">
      <c r="C52" s="357" t="s">
        <v>159</v>
      </c>
      <c r="D52" s="358"/>
      <c r="E52" s="358"/>
      <c r="F52" s="358"/>
      <c r="G52" s="358"/>
      <c r="H52" s="219"/>
      <c r="I52" s="234" t="s">
        <v>185</v>
      </c>
      <c r="J52" s="234"/>
      <c r="K52" s="234"/>
      <c r="L52" s="234"/>
      <c r="M52" s="213"/>
      <c r="N52" s="175"/>
      <c r="O52" s="175"/>
      <c r="P52" s="175"/>
    </row>
    <row r="53" spans="3:16" ht="17.399999999999999">
      <c r="C53" s="359" t="s">
        <v>199</v>
      </c>
      <c r="D53" s="360"/>
      <c r="E53" s="360"/>
      <c r="F53" s="360"/>
      <c r="G53" s="360"/>
      <c r="H53" s="174"/>
      <c r="I53" s="229" t="s">
        <v>186</v>
      </c>
      <c r="J53" s="230"/>
      <c r="K53" s="230"/>
      <c r="L53" s="230"/>
      <c r="M53" s="213"/>
      <c r="N53" s="175"/>
      <c r="O53" s="175"/>
      <c r="P53" s="175"/>
    </row>
    <row r="54" spans="3:16" ht="13.8" thickBot="1">
      <c r="C54" s="361" t="s">
        <v>203</v>
      </c>
      <c r="D54" s="362"/>
      <c r="E54" s="362"/>
      <c r="F54" s="362"/>
      <c r="G54" s="362"/>
      <c r="H54" s="220"/>
      <c r="I54" s="220"/>
      <c r="J54" s="220"/>
      <c r="K54" s="220"/>
      <c r="L54" s="220"/>
      <c r="M54" s="221"/>
      <c r="N54" s="174"/>
      <c r="O54" s="174"/>
      <c r="P54" s="174"/>
    </row>
    <row r="55" spans="3:16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</row>
    <row r="56" spans="3:16" ht="15">
      <c r="C56" s="340" t="s">
        <v>160</v>
      </c>
      <c r="D56" s="340"/>
      <c r="E56" s="340"/>
      <c r="F56" s="340"/>
      <c r="G56" s="340"/>
      <c r="H56" s="340"/>
      <c r="I56" s="340"/>
      <c r="J56" s="340"/>
      <c r="K56" s="340"/>
      <c r="L56" s="340"/>
      <c r="M56" s="172"/>
      <c r="N56" s="172"/>
      <c r="O56" s="174"/>
      <c r="P56" s="174"/>
    </row>
    <row r="57" spans="3:16" ht="15.6">
      <c r="C57" s="340" t="s">
        <v>161</v>
      </c>
      <c r="D57" s="340"/>
      <c r="E57" s="340"/>
      <c r="F57" s="340"/>
      <c r="G57" s="340"/>
      <c r="H57" s="340"/>
      <c r="I57" s="340"/>
      <c r="J57" s="340"/>
      <c r="K57" s="340"/>
      <c r="L57" s="175"/>
      <c r="M57" s="187"/>
      <c r="N57" s="187"/>
      <c r="O57" s="174"/>
      <c r="P57" s="174"/>
    </row>
    <row r="58" spans="3:16" ht="17.399999999999999">
      <c r="C58" s="340" t="s">
        <v>162</v>
      </c>
      <c r="D58" s="340"/>
      <c r="E58" s="340"/>
      <c r="F58" s="340"/>
      <c r="G58" s="340"/>
      <c r="H58" s="340"/>
      <c r="I58" s="340"/>
      <c r="J58" s="340"/>
      <c r="K58" s="340"/>
      <c r="L58" s="175"/>
      <c r="M58" s="188"/>
      <c r="N58" s="188"/>
      <c r="O58" s="174"/>
      <c r="P58" s="174"/>
    </row>
    <row r="59" spans="3:16" ht="15">
      <c r="C59" s="340" t="s">
        <v>163</v>
      </c>
      <c r="D59" s="340"/>
      <c r="E59" s="340"/>
      <c r="F59" s="340"/>
      <c r="G59" s="340"/>
      <c r="H59" s="340"/>
      <c r="I59" s="340"/>
      <c r="J59" s="340"/>
      <c r="K59" s="340"/>
      <c r="L59" s="175"/>
      <c r="M59" s="174"/>
      <c r="N59" s="174"/>
      <c r="O59" s="174"/>
      <c r="P59" s="174"/>
    </row>
    <row r="60" spans="3:16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</row>
    <row r="61" spans="3:16">
      <c r="M61" s="174"/>
      <c r="N61" s="174"/>
      <c r="O61" s="174"/>
      <c r="P61" s="174"/>
    </row>
    <row r="62" spans="3:16">
      <c r="M62" s="174"/>
      <c r="N62" s="174"/>
      <c r="O62" s="174"/>
      <c r="P62" s="174"/>
    </row>
    <row r="63" spans="3:16">
      <c r="M63" s="174"/>
      <c r="N63" s="174"/>
      <c r="O63" s="174"/>
      <c r="P63" s="174"/>
    </row>
    <row r="64" spans="3:16">
      <c r="M64" s="174"/>
      <c r="N64" s="174"/>
      <c r="O64" s="174"/>
      <c r="P64" s="174"/>
    </row>
    <row r="69" spans="12:15">
      <c r="L69" s="232"/>
      <c r="M69" s="232"/>
      <c r="N69" s="232"/>
      <c r="O69" s="232"/>
    </row>
    <row r="70" spans="12:15" ht="15.6">
      <c r="L70" s="234"/>
      <c r="M70" s="234"/>
      <c r="N70" s="234"/>
      <c r="O70" s="234"/>
    </row>
    <row r="71" spans="12:15" ht="17.399999999999999">
      <c r="L71" s="229"/>
      <c r="M71" s="230"/>
      <c r="N71" s="230"/>
      <c r="O71" s="230"/>
    </row>
  </sheetData>
  <mergeCells count="41">
    <mergeCell ref="L71:O71"/>
    <mergeCell ref="C52:G52"/>
    <mergeCell ref="I52:L52"/>
    <mergeCell ref="C53:G53"/>
    <mergeCell ref="I53:L53"/>
    <mergeCell ref="C54:G54"/>
    <mergeCell ref="C56:L56"/>
    <mergeCell ref="C57:K57"/>
    <mergeCell ref="C58:K58"/>
    <mergeCell ref="C59:K59"/>
    <mergeCell ref="L69:O69"/>
    <mergeCell ref="L70:O70"/>
    <mergeCell ref="C42:M42"/>
    <mergeCell ref="C44:M44"/>
    <mergeCell ref="C45:M45"/>
    <mergeCell ref="C48:F48"/>
    <mergeCell ref="C51:G51"/>
    <mergeCell ref="I51:L51"/>
    <mergeCell ref="C34:I34"/>
    <mergeCell ref="C35:I35"/>
    <mergeCell ref="C36:I36"/>
    <mergeCell ref="C39:L39"/>
    <mergeCell ref="C40:H40"/>
    <mergeCell ref="J40:M40"/>
    <mergeCell ref="H29:K30"/>
    <mergeCell ref="C14:M14"/>
    <mergeCell ref="C19:M19"/>
    <mergeCell ref="D21:F21"/>
    <mergeCell ref="D22:F22"/>
    <mergeCell ref="D23:F23"/>
    <mergeCell ref="D24:F24"/>
    <mergeCell ref="D25:F25"/>
    <mergeCell ref="D26:F26"/>
    <mergeCell ref="D27:F27"/>
    <mergeCell ref="F29:F30"/>
    <mergeCell ref="G29:G30"/>
    <mergeCell ref="C13:M13"/>
    <mergeCell ref="C7:F7"/>
    <mergeCell ref="C8:M8"/>
    <mergeCell ref="C10:M10"/>
    <mergeCell ref="C11:M11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J12" sqref="J12"/>
    </sheetView>
  </sheetViews>
  <sheetFormatPr defaultRowHeight="13.2"/>
  <cols>
    <col min="2" max="2" width="11.5546875" customWidth="1"/>
    <col min="3" max="3" width="38.6640625" customWidth="1"/>
  </cols>
  <sheetData>
    <row r="1" spans="1:8" ht="13.8" thickBot="1"/>
    <row r="2" spans="1:8">
      <c r="A2" s="365" t="s">
        <v>103</v>
      </c>
      <c r="B2" s="366"/>
      <c r="C2" s="366"/>
      <c r="D2" s="366"/>
      <c r="E2" s="366"/>
      <c r="F2" s="366"/>
      <c r="G2" s="366"/>
      <c r="H2" s="367"/>
    </row>
    <row r="3" spans="1:8">
      <c r="A3" s="368"/>
      <c r="B3" s="369"/>
      <c r="C3" s="369"/>
      <c r="D3" s="369"/>
      <c r="E3" s="369"/>
      <c r="F3" s="369"/>
      <c r="G3" s="369"/>
      <c r="H3" s="370"/>
    </row>
    <row r="4" spans="1:8" ht="13.8" thickBot="1">
      <c r="A4" s="371"/>
      <c r="B4" s="372"/>
      <c r="C4" s="372"/>
      <c r="D4" s="372"/>
      <c r="E4" s="372"/>
      <c r="F4" s="372"/>
      <c r="G4" s="372"/>
      <c r="H4" s="373"/>
    </row>
    <row r="5" spans="1:8">
      <c r="A5" s="121" t="s">
        <v>104</v>
      </c>
      <c r="B5" s="122" t="s">
        <v>113</v>
      </c>
      <c r="C5" s="122"/>
      <c r="D5" s="123"/>
      <c r="E5" s="123"/>
      <c r="F5" s="123"/>
      <c r="G5" s="123"/>
      <c r="H5" s="124"/>
    </row>
    <row r="6" spans="1:8" ht="13.8" thickBot="1">
      <c r="A6" s="125" t="s">
        <v>105</v>
      </c>
      <c r="B6" s="126" t="s">
        <v>129</v>
      </c>
      <c r="C6" s="126"/>
      <c r="D6" s="127"/>
      <c r="E6" s="127"/>
      <c r="F6" s="127"/>
      <c r="G6" s="127"/>
      <c r="H6" s="128" t="s">
        <v>128</v>
      </c>
    </row>
    <row r="7" spans="1:8" ht="13.8" thickBot="1">
      <c r="A7" s="374" t="s">
        <v>125</v>
      </c>
      <c r="B7" s="375" t="s">
        <v>106</v>
      </c>
      <c r="C7" s="375" t="s">
        <v>114</v>
      </c>
      <c r="D7" s="375" t="s">
        <v>107</v>
      </c>
      <c r="E7" s="375" t="s">
        <v>108</v>
      </c>
      <c r="F7" s="375" t="s">
        <v>109</v>
      </c>
      <c r="G7" s="375" t="s">
        <v>110</v>
      </c>
      <c r="H7" s="376" t="s">
        <v>24</v>
      </c>
    </row>
    <row r="8" spans="1:8" ht="13.8" thickBot="1">
      <c r="A8" s="374"/>
      <c r="B8" s="375"/>
      <c r="C8" s="375"/>
      <c r="D8" s="375"/>
      <c r="E8" s="375"/>
      <c r="F8" s="375"/>
      <c r="G8" s="375"/>
      <c r="H8" s="376"/>
    </row>
    <row r="9" spans="1:8" ht="21">
      <c r="A9" s="129" t="s">
        <v>126</v>
      </c>
      <c r="B9" s="130" t="s">
        <v>116</v>
      </c>
      <c r="C9" s="141" t="s">
        <v>115</v>
      </c>
      <c r="D9" s="132" t="s">
        <v>124</v>
      </c>
      <c r="E9" s="133">
        <v>6.86</v>
      </c>
      <c r="F9" s="134">
        <v>24.91</v>
      </c>
      <c r="G9" s="134">
        <f>E9*F9</f>
        <v>170.8826</v>
      </c>
      <c r="H9" s="134"/>
    </row>
    <row r="10" spans="1:8" ht="21">
      <c r="A10" s="129" t="s">
        <v>126</v>
      </c>
      <c r="B10" s="142">
        <v>370</v>
      </c>
      <c r="C10" s="141" t="s">
        <v>117</v>
      </c>
      <c r="D10" s="132" t="s">
        <v>0</v>
      </c>
      <c r="E10" s="133">
        <v>0.13500000000000001</v>
      </c>
      <c r="F10" s="134">
        <v>70</v>
      </c>
      <c r="G10" s="134">
        <f t="shared" ref="G10:G14" si="0">E10*F10</f>
        <v>9.4500000000000011</v>
      </c>
      <c r="H10" s="134"/>
    </row>
    <row r="11" spans="1:8">
      <c r="A11" s="129" t="s">
        <v>126</v>
      </c>
      <c r="B11" s="142">
        <v>4720</v>
      </c>
      <c r="C11" s="131" t="s">
        <v>118</v>
      </c>
      <c r="D11" s="132" t="s">
        <v>0</v>
      </c>
      <c r="E11" s="133">
        <v>0.22500000000000001</v>
      </c>
      <c r="F11" s="134">
        <v>57.52</v>
      </c>
      <c r="G11" s="134">
        <f t="shared" si="0"/>
        <v>12.942</v>
      </c>
      <c r="H11" s="134"/>
    </row>
    <row r="12" spans="1:8">
      <c r="A12" s="129" t="s">
        <v>126</v>
      </c>
      <c r="B12" s="131">
        <v>1379</v>
      </c>
      <c r="C12" s="131" t="s">
        <v>119</v>
      </c>
      <c r="D12" s="132" t="s">
        <v>0</v>
      </c>
      <c r="E12" s="133">
        <v>4.4999999999999998E-2</v>
      </c>
      <c r="F12" s="134">
        <v>0.45</v>
      </c>
      <c r="G12" s="134">
        <f t="shared" si="0"/>
        <v>2.0250000000000001E-2</v>
      </c>
      <c r="H12" s="134"/>
    </row>
    <row r="13" spans="1:8">
      <c r="A13" s="129" t="s">
        <v>126</v>
      </c>
      <c r="B13" s="130" t="s">
        <v>123</v>
      </c>
      <c r="C13" s="131" t="s">
        <v>120</v>
      </c>
      <c r="D13" s="132" t="s">
        <v>124</v>
      </c>
      <c r="E13" s="133">
        <f>E9</f>
        <v>6.86</v>
      </c>
      <c r="F13" s="135">
        <v>10.28</v>
      </c>
      <c r="G13" s="134">
        <f t="shared" si="0"/>
        <v>70.520799999999994</v>
      </c>
      <c r="H13" s="134"/>
    </row>
    <row r="14" spans="1:8">
      <c r="A14" s="131" t="s">
        <v>127</v>
      </c>
      <c r="B14" s="130" t="s">
        <v>122</v>
      </c>
      <c r="C14" s="131" t="s">
        <v>121</v>
      </c>
      <c r="D14" s="132" t="s">
        <v>124</v>
      </c>
      <c r="E14" s="136">
        <v>2.25</v>
      </c>
      <c r="F14" s="137">
        <v>9.5</v>
      </c>
      <c r="G14" s="134">
        <f t="shared" si="0"/>
        <v>21.375</v>
      </c>
      <c r="H14" s="134"/>
    </row>
    <row r="15" spans="1:8">
      <c r="A15" s="131"/>
      <c r="B15" s="131"/>
      <c r="C15" s="131"/>
      <c r="D15" s="132"/>
      <c r="E15" s="138"/>
      <c r="F15" s="134"/>
      <c r="G15" s="134"/>
      <c r="H15" s="134">
        <f>G14+G13+G12+G11+G10+G9</f>
        <v>285.19065000000001</v>
      </c>
    </row>
    <row r="16" spans="1:8">
      <c r="A16" s="131"/>
      <c r="B16" s="131"/>
      <c r="C16" s="131"/>
      <c r="D16" s="131"/>
      <c r="E16" s="134"/>
      <c r="F16" s="134"/>
      <c r="G16" s="134"/>
      <c r="H16" s="134"/>
    </row>
    <row r="17" spans="1:8">
      <c r="A17" s="131"/>
      <c r="B17" s="131"/>
      <c r="C17" s="131"/>
      <c r="D17" s="131"/>
      <c r="E17" s="134"/>
      <c r="F17" s="134"/>
      <c r="G17" s="134"/>
      <c r="H17" s="134"/>
    </row>
    <row r="18" spans="1:8">
      <c r="A18" s="363" t="s">
        <v>111</v>
      </c>
      <c r="B18" s="363"/>
      <c r="C18" s="363"/>
      <c r="D18" s="363"/>
      <c r="E18" s="363"/>
      <c r="F18" s="363"/>
      <c r="G18" s="363"/>
      <c r="H18" s="139">
        <f>SUM(H9:H17)</f>
        <v>285.19065000000001</v>
      </c>
    </row>
    <row r="19" spans="1:8">
      <c r="A19" s="364"/>
      <c r="B19" s="364"/>
      <c r="C19" s="364"/>
      <c r="D19" s="364"/>
      <c r="E19" s="364"/>
      <c r="F19" s="364"/>
      <c r="G19" s="364"/>
      <c r="H19" s="139"/>
    </row>
    <row r="20" spans="1:8">
      <c r="A20" s="364" t="s">
        <v>112</v>
      </c>
      <c r="B20" s="364"/>
      <c r="C20" s="364"/>
      <c r="D20" s="364"/>
      <c r="E20" s="364"/>
      <c r="F20" s="364"/>
      <c r="G20" s="364"/>
      <c r="H20" s="140">
        <f>SUM(H18+H19)</f>
        <v>285.19065000000001</v>
      </c>
    </row>
  </sheetData>
  <mergeCells count="12">
    <mergeCell ref="A18:G18"/>
    <mergeCell ref="A19:G19"/>
    <mergeCell ref="A20:G20"/>
    <mergeCell ref="A2:H4"/>
    <mergeCell ref="A7:A8"/>
    <mergeCell ref="B7:B8"/>
    <mergeCell ref="C7:C8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40"/>
  <sheetViews>
    <sheetView topLeftCell="A25" workbookViewId="0">
      <selection activeCell="G46" sqref="G46"/>
    </sheetView>
  </sheetViews>
  <sheetFormatPr defaultRowHeight="13.2"/>
  <cols>
    <col min="2" max="2" width="46.88671875" customWidth="1"/>
    <col min="3" max="3" width="14.6640625" customWidth="1"/>
    <col min="4" max="4" width="11.6640625" customWidth="1"/>
    <col min="8" max="8" width="15" customWidth="1"/>
    <col min="10" max="10" width="0.6640625" customWidth="1"/>
    <col min="12" max="12" width="0.109375" customWidth="1"/>
  </cols>
  <sheetData>
    <row r="3" spans="1:8" ht="13.8">
      <c r="A3" s="379" t="s">
        <v>65</v>
      </c>
      <c r="B3" s="380"/>
      <c r="C3" s="380"/>
      <c r="D3" s="380"/>
      <c r="E3" s="380"/>
      <c r="F3" s="380"/>
      <c r="G3" s="380"/>
      <c r="H3" s="381"/>
    </row>
    <row r="4" spans="1:8" ht="13.8">
      <c r="A4" s="41"/>
      <c r="B4" s="42"/>
      <c r="C4" s="42"/>
      <c r="D4" s="42"/>
      <c r="E4" s="42"/>
      <c r="F4" s="42"/>
      <c r="G4" s="42"/>
      <c r="H4" s="43"/>
    </row>
    <row r="5" spans="1:8" ht="13.8">
      <c r="A5" s="41"/>
      <c r="B5" s="42"/>
      <c r="C5" s="42"/>
      <c r="D5" s="42"/>
      <c r="E5" s="42"/>
      <c r="F5" s="42"/>
      <c r="G5" s="42"/>
      <c r="H5" s="43"/>
    </row>
    <row r="6" spans="1:8" ht="15.6">
      <c r="A6" s="44"/>
      <c r="B6" s="45"/>
      <c r="C6" s="382" t="s">
        <v>66</v>
      </c>
      <c r="D6" s="382"/>
      <c r="E6" s="46" t="s">
        <v>39</v>
      </c>
      <c r="F6" s="47"/>
      <c r="G6" s="47"/>
      <c r="H6" s="48"/>
    </row>
    <row r="7" spans="1:8">
      <c r="A7" s="49"/>
      <c r="B7" s="50"/>
      <c r="C7" s="382" t="s">
        <v>67</v>
      </c>
      <c r="D7" s="382"/>
      <c r="E7" s="50" t="s">
        <v>68</v>
      </c>
      <c r="F7" s="50"/>
      <c r="G7" s="50"/>
      <c r="H7" s="51"/>
    </row>
    <row r="8" spans="1:8">
      <c r="A8" s="52" t="s">
        <v>69</v>
      </c>
      <c r="B8" s="53"/>
      <c r="C8" s="53"/>
      <c r="D8" s="53"/>
      <c r="E8" s="53"/>
      <c r="F8" s="53"/>
      <c r="G8" s="53"/>
      <c r="H8" s="54"/>
    </row>
    <row r="9" spans="1:8">
      <c r="A9" s="55"/>
      <c r="B9" s="53"/>
      <c r="C9" s="53"/>
      <c r="D9" s="53"/>
      <c r="E9" s="50"/>
      <c r="F9" s="53"/>
      <c r="G9" s="53"/>
      <c r="H9" s="54"/>
    </row>
    <row r="10" spans="1:8">
      <c r="A10" s="56" t="s">
        <v>70</v>
      </c>
      <c r="B10" s="57"/>
      <c r="C10" s="58" t="s">
        <v>71</v>
      </c>
      <c r="D10" s="59"/>
      <c r="E10" s="59"/>
      <c r="F10" s="57"/>
      <c r="G10" s="57"/>
      <c r="H10" s="60"/>
    </row>
    <row r="11" spans="1:8">
      <c r="A11" s="61"/>
      <c r="B11" s="62"/>
      <c r="C11" s="63"/>
      <c r="D11" s="64"/>
      <c r="E11" s="64"/>
      <c r="F11" s="64"/>
      <c r="G11" s="64"/>
      <c r="H11" s="65"/>
    </row>
    <row r="12" spans="1:8">
      <c r="A12" s="66"/>
      <c r="B12" s="67"/>
      <c r="C12" s="66"/>
      <c r="D12" s="67"/>
      <c r="E12" s="67"/>
      <c r="F12" s="67"/>
      <c r="G12" s="67"/>
      <c r="H12" s="68"/>
    </row>
    <row r="13" spans="1:8">
      <c r="A13" s="55" t="s">
        <v>72</v>
      </c>
      <c r="B13" s="53"/>
      <c r="C13" s="69" t="s">
        <v>73</v>
      </c>
      <c r="D13" s="50"/>
      <c r="E13" s="53"/>
      <c r="F13" s="53"/>
      <c r="G13" s="53"/>
      <c r="H13" s="51"/>
    </row>
    <row r="14" spans="1:8">
      <c r="A14" s="63" t="s">
        <v>130</v>
      </c>
      <c r="B14" s="64"/>
      <c r="C14" s="63" t="s">
        <v>74</v>
      </c>
      <c r="D14" s="64"/>
      <c r="E14" s="64"/>
      <c r="F14" s="64"/>
      <c r="G14" s="64"/>
      <c r="H14" s="65"/>
    </row>
    <row r="15" spans="1:8">
      <c r="A15" s="55"/>
      <c r="B15" s="53"/>
      <c r="C15" s="55"/>
      <c r="D15" s="53"/>
      <c r="E15" s="53"/>
      <c r="F15" s="53"/>
      <c r="G15" s="53"/>
      <c r="H15" s="54"/>
    </row>
    <row r="16" spans="1:8">
      <c r="A16" s="55" t="s">
        <v>75</v>
      </c>
      <c r="B16" s="53"/>
      <c r="C16" s="55"/>
      <c r="D16" s="50"/>
      <c r="E16" s="53"/>
      <c r="F16" s="53"/>
      <c r="G16" s="53"/>
      <c r="H16" s="54"/>
    </row>
    <row r="17" spans="1:12">
      <c r="A17" s="63" t="s">
        <v>76</v>
      </c>
      <c r="B17" s="64"/>
      <c r="C17" s="63"/>
      <c r="D17" s="64"/>
      <c r="E17" s="64"/>
      <c r="F17" s="64"/>
      <c r="G17" s="64"/>
      <c r="H17" s="70"/>
    </row>
    <row r="18" spans="1:12">
      <c r="A18" s="55"/>
      <c r="B18" s="53"/>
      <c r="C18" s="53"/>
      <c r="D18" s="53"/>
      <c r="E18" s="53"/>
      <c r="F18" s="53"/>
      <c r="G18" s="53"/>
      <c r="H18" s="54"/>
    </row>
    <row r="19" spans="1:12">
      <c r="A19" s="56" t="s">
        <v>77</v>
      </c>
      <c r="B19" s="71"/>
      <c r="C19" s="56" t="s">
        <v>78</v>
      </c>
      <c r="D19" s="57"/>
      <c r="E19" s="57"/>
      <c r="F19" s="57"/>
      <c r="G19" s="57"/>
      <c r="H19" s="71"/>
    </row>
    <row r="20" spans="1:12">
      <c r="A20" s="63" t="s">
        <v>79</v>
      </c>
      <c r="B20" s="72"/>
      <c r="C20" s="73" t="s">
        <v>80</v>
      </c>
      <c r="D20" s="74"/>
      <c r="E20" s="74"/>
      <c r="F20" s="74"/>
      <c r="G20" s="74"/>
      <c r="H20" s="72"/>
    </row>
    <row r="21" spans="1:12">
      <c r="A21" s="55"/>
      <c r="B21" s="53"/>
      <c r="C21" s="53"/>
      <c r="D21" s="53"/>
      <c r="E21" s="53"/>
      <c r="F21" s="53"/>
      <c r="G21" s="53"/>
      <c r="H21" s="54"/>
    </row>
    <row r="22" spans="1:12">
      <c r="A22" s="52" t="s">
        <v>81</v>
      </c>
      <c r="B22" s="53"/>
      <c r="C22" s="53"/>
      <c r="D22" s="53"/>
      <c r="E22" s="53"/>
      <c r="F22" s="53"/>
      <c r="G22" s="53"/>
      <c r="H22" s="54"/>
    </row>
    <row r="23" spans="1:12">
      <c r="A23" s="55"/>
      <c r="B23" s="53"/>
      <c r="C23" s="53"/>
      <c r="D23" s="53"/>
      <c r="E23" s="53"/>
      <c r="F23" s="53"/>
      <c r="G23" s="53"/>
      <c r="H23" s="54"/>
    </row>
    <row r="24" spans="1:12">
      <c r="A24" s="383" t="s">
        <v>3</v>
      </c>
      <c r="B24" s="75" t="s">
        <v>82</v>
      </c>
      <c r="C24" s="76" t="s">
        <v>83</v>
      </c>
      <c r="D24" s="77"/>
      <c r="E24" s="77"/>
      <c r="F24" s="77"/>
      <c r="G24" s="77"/>
      <c r="H24" s="385" t="s">
        <v>84</v>
      </c>
    </row>
    <row r="25" spans="1:12">
      <c r="A25" s="384"/>
      <c r="B25" s="78"/>
      <c r="C25" s="79" t="s">
        <v>85</v>
      </c>
      <c r="D25" s="79" t="s">
        <v>86</v>
      </c>
      <c r="E25" s="80" t="s">
        <v>87</v>
      </c>
      <c r="F25" s="81" t="s">
        <v>88</v>
      </c>
      <c r="G25" s="81" t="s">
        <v>89</v>
      </c>
      <c r="H25" s="386"/>
    </row>
    <row r="26" spans="1:12">
      <c r="A26" s="82">
        <v>1</v>
      </c>
      <c r="B26" s="83" t="s">
        <v>33</v>
      </c>
      <c r="C26" s="84" t="e">
        <f>J26*L27</f>
        <v>#REF!</v>
      </c>
      <c r="D26" s="84" t="e">
        <f>J26-C26</f>
        <v>#REF!</v>
      </c>
      <c r="E26" s="85"/>
      <c r="F26" s="86"/>
      <c r="G26" s="86"/>
      <c r="H26" s="87">
        <f>'[11]PLANILHA GLOBAL'!H16</f>
        <v>0</v>
      </c>
      <c r="J26" s="120" t="e">
        <f>#REF!</f>
        <v>#REF!</v>
      </c>
    </row>
    <row r="27" spans="1:12">
      <c r="A27" s="82">
        <v>2</v>
      </c>
      <c r="B27" s="83" t="s">
        <v>2</v>
      </c>
      <c r="C27" s="84" t="e">
        <f>J27*L27</f>
        <v>#REF!</v>
      </c>
      <c r="D27" s="84" t="e">
        <f t="shared" ref="D27:D28" si="0">J27-C27</f>
        <v>#REF!</v>
      </c>
      <c r="E27" s="85"/>
      <c r="F27" s="86"/>
      <c r="G27" s="86"/>
      <c r="H27" s="87">
        <f>'[11]PLANILHA GLOBAL'!H27</f>
        <v>0</v>
      </c>
      <c r="J27" s="120" t="e">
        <f>#REF!</f>
        <v>#REF!</v>
      </c>
      <c r="L27" t="e">
        <f>L28/J29</f>
        <v>#REF!</v>
      </c>
    </row>
    <row r="28" spans="1:12">
      <c r="A28" s="82">
        <v>3</v>
      </c>
      <c r="B28" s="82" t="str">
        <f>'[11]PLANILHA GLOBAL'!C28</f>
        <v>SARJETA TIPO 3 - 50 X 5 CM, I = 25 %, PADRÃO DEOP-MG</v>
      </c>
      <c r="C28" s="84" t="e">
        <f>J28*L27</f>
        <v>#REF!</v>
      </c>
      <c r="D28" s="84" t="e">
        <f t="shared" si="0"/>
        <v>#REF!</v>
      </c>
      <c r="E28" s="85"/>
      <c r="F28" s="86"/>
      <c r="G28" s="86"/>
      <c r="H28" s="87">
        <f>'[11]PLANILHA GLOBAL'!H31</f>
        <v>0</v>
      </c>
      <c r="J28" s="120" t="e">
        <f>#REF!</f>
        <v>#REF!</v>
      </c>
      <c r="L28">
        <v>430000</v>
      </c>
    </row>
    <row r="29" spans="1:12">
      <c r="A29" s="387" t="s">
        <v>24</v>
      </c>
      <c r="B29" s="388"/>
      <c r="C29" s="88" t="e">
        <f>SUM(C26:C28)</f>
        <v>#REF!</v>
      </c>
      <c r="D29" s="88" t="e">
        <f>SUM(D26:D28)</f>
        <v>#REF!</v>
      </c>
      <c r="E29" s="89"/>
      <c r="F29" s="88"/>
      <c r="G29" s="90"/>
      <c r="H29" s="91" t="e">
        <f>D29+C29</f>
        <v>#REF!</v>
      </c>
      <c r="J29" s="120" t="e">
        <f>SUM(J26:J28)</f>
        <v>#REF!</v>
      </c>
    </row>
    <row r="30" spans="1:12">
      <c r="A30" s="92" t="s">
        <v>90</v>
      </c>
      <c r="B30" s="93"/>
      <c r="C30" s="93"/>
      <c r="D30" s="94"/>
      <c r="E30" s="76" t="s">
        <v>91</v>
      </c>
      <c r="F30" s="77"/>
      <c r="G30" s="77"/>
      <c r="H30" s="95"/>
    </row>
    <row r="31" spans="1:12">
      <c r="A31" s="55"/>
      <c r="B31" s="53"/>
      <c r="C31" s="53"/>
      <c r="D31" s="53"/>
      <c r="E31" s="53"/>
      <c r="F31" s="53"/>
      <c r="G31" s="53"/>
      <c r="H31" s="54"/>
    </row>
    <row r="32" spans="1:12">
      <c r="A32" s="96"/>
      <c r="B32" s="97"/>
      <c r="C32" s="97"/>
      <c r="D32" s="98"/>
      <c r="E32" s="99"/>
      <c r="F32" s="100"/>
      <c r="G32" s="100"/>
      <c r="H32" s="65"/>
    </row>
    <row r="33" spans="1:8">
      <c r="A33" s="101" t="s">
        <v>102</v>
      </c>
      <c r="B33" s="102"/>
      <c r="C33" s="50"/>
      <c r="D33" s="53"/>
      <c r="E33" s="53"/>
      <c r="F33" s="53"/>
      <c r="G33" s="53"/>
      <c r="H33" s="54"/>
    </row>
    <row r="34" spans="1:8">
      <c r="A34" s="103"/>
      <c r="B34" s="102"/>
      <c r="C34" s="50"/>
      <c r="D34" s="53"/>
      <c r="E34" s="53"/>
      <c r="F34" s="53"/>
      <c r="G34" s="53"/>
      <c r="H34" s="54"/>
    </row>
    <row r="35" spans="1:8">
      <c r="A35" s="104"/>
      <c r="B35" s="102"/>
      <c r="C35" s="50"/>
      <c r="D35" s="53"/>
      <c r="E35" s="53"/>
      <c r="F35" s="53"/>
      <c r="G35" s="53"/>
      <c r="H35" s="54"/>
    </row>
    <row r="36" spans="1:8">
      <c r="A36" s="105"/>
      <c r="B36" s="106"/>
      <c r="C36" s="50"/>
      <c r="D36" s="107"/>
      <c r="E36" s="377"/>
      <c r="F36" s="377"/>
      <c r="G36" s="377"/>
      <c r="H36" s="378"/>
    </row>
    <row r="37" spans="1:8">
      <c r="A37" s="108" t="s">
        <v>92</v>
      </c>
      <c r="B37" s="109"/>
      <c r="C37" s="50"/>
      <c r="D37" s="110" t="s">
        <v>93</v>
      </c>
      <c r="E37" s="110"/>
      <c r="F37" s="110"/>
      <c r="G37" s="110"/>
      <c r="H37" s="111"/>
    </row>
    <row r="38" spans="1:8">
      <c r="A38" s="96" t="s">
        <v>94</v>
      </c>
      <c r="B38" s="107" t="s">
        <v>63</v>
      </c>
      <c r="C38" s="50"/>
      <c r="D38" s="100" t="s">
        <v>94</v>
      </c>
      <c r="E38" s="100" t="s">
        <v>95</v>
      </c>
      <c r="F38" s="112"/>
      <c r="G38" s="112"/>
      <c r="H38" s="113"/>
    </row>
    <row r="39" spans="1:8">
      <c r="A39" s="96" t="s">
        <v>96</v>
      </c>
      <c r="B39" s="114" t="s">
        <v>97</v>
      </c>
      <c r="C39" s="50"/>
      <c r="D39" s="100" t="s">
        <v>96</v>
      </c>
      <c r="E39" s="100" t="s">
        <v>98</v>
      </c>
      <c r="F39" s="115"/>
      <c r="G39" s="115"/>
      <c r="H39" s="116"/>
    </row>
    <row r="40" spans="1:8">
      <c r="A40" s="96" t="s">
        <v>99</v>
      </c>
      <c r="B40" s="117" t="s">
        <v>64</v>
      </c>
      <c r="C40" s="118"/>
      <c r="D40" s="100" t="s">
        <v>100</v>
      </c>
      <c r="E40" s="100" t="s">
        <v>101</v>
      </c>
      <c r="F40" s="117"/>
      <c r="G40" s="117"/>
      <c r="H40" s="119"/>
    </row>
  </sheetData>
  <mergeCells count="7">
    <mergeCell ref="E36:H36"/>
    <mergeCell ref="A3:H3"/>
    <mergeCell ref="C6:D6"/>
    <mergeCell ref="C7:D7"/>
    <mergeCell ref="A24:A25"/>
    <mergeCell ref="H24:H25"/>
    <mergeCell ref="A29:B29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6"/>
  <sheetViews>
    <sheetView showGridLines="0" topLeftCell="A4" zoomScale="98" zoomScaleNormal="98" workbookViewId="0">
      <selection activeCell="C9" sqref="C9"/>
    </sheetView>
  </sheetViews>
  <sheetFormatPr defaultRowHeight="13.2"/>
  <cols>
    <col min="1" max="1" width="37.44140625" customWidth="1"/>
    <col min="2" max="3" width="16" customWidth="1"/>
    <col min="4" max="6" width="13.6640625" customWidth="1"/>
    <col min="7" max="7" width="14.5546875" customWidth="1"/>
    <col min="8" max="8" width="15.33203125" customWidth="1"/>
    <col min="9" max="16" width="15.5546875" customWidth="1"/>
  </cols>
  <sheetData>
    <row r="1" spans="1:23" ht="16.5" customHeight="1">
      <c r="A1" s="1" t="s">
        <v>26</v>
      </c>
      <c r="B1" s="1"/>
      <c r="C1" s="1"/>
      <c r="D1" s="24"/>
      <c r="F1" s="27"/>
      <c r="G1" s="27"/>
      <c r="H1" s="25"/>
      <c r="I1" s="25"/>
      <c r="J1" s="25"/>
      <c r="K1" s="25"/>
      <c r="L1" s="25"/>
      <c r="M1" s="25"/>
      <c r="N1" s="25"/>
      <c r="O1" s="25"/>
      <c r="P1" s="25"/>
    </row>
    <row r="2" spans="1:23" ht="16.5" customHeight="1">
      <c r="A2" s="1" t="s">
        <v>34</v>
      </c>
      <c r="B2" s="1"/>
      <c r="C2" s="1"/>
      <c r="D2" s="24"/>
      <c r="E2" s="1"/>
      <c r="F2" s="27"/>
      <c r="G2" s="27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1:23" ht="16.5" customHeight="1">
      <c r="A3" s="22" t="s">
        <v>36</v>
      </c>
      <c r="B3" s="22"/>
      <c r="C3" s="22"/>
      <c r="D3" s="24"/>
      <c r="E3" s="1"/>
      <c r="F3" s="27"/>
      <c r="G3" s="27"/>
      <c r="H3" s="25"/>
      <c r="I3" s="25"/>
      <c r="J3" s="25"/>
      <c r="K3" s="25"/>
      <c r="L3" s="25"/>
      <c r="M3" s="25"/>
      <c r="N3" s="25"/>
      <c r="O3" s="25"/>
      <c r="P3" s="25"/>
      <c r="Q3" s="12"/>
      <c r="R3" s="12"/>
    </row>
    <row r="4" spans="1:23" ht="16.5" customHeight="1">
      <c r="A4" s="22" t="s">
        <v>37</v>
      </c>
      <c r="B4" s="22"/>
      <c r="C4" s="22"/>
      <c r="D4" s="24"/>
      <c r="E4" s="1"/>
      <c r="F4" s="27"/>
      <c r="G4" s="27"/>
      <c r="H4" s="25"/>
      <c r="I4" s="25"/>
      <c r="J4" s="25"/>
      <c r="K4" s="25"/>
      <c r="L4" s="25"/>
      <c r="M4" s="25"/>
      <c r="N4" s="25"/>
      <c r="O4" s="25"/>
      <c r="P4" s="25"/>
      <c r="Q4" s="12"/>
      <c r="R4" s="12"/>
    </row>
    <row r="5" spans="1:23" ht="16.5" customHeight="1">
      <c r="A5" s="22" t="s">
        <v>35</v>
      </c>
      <c r="B5" s="22"/>
      <c r="C5" s="22"/>
      <c r="D5" s="28"/>
      <c r="E5" s="29"/>
      <c r="F5" s="30"/>
      <c r="G5" s="30"/>
      <c r="H5" s="26"/>
      <c r="I5" s="26"/>
      <c r="J5" s="26"/>
      <c r="K5" s="26"/>
      <c r="L5" s="26"/>
      <c r="M5" s="26"/>
      <c r="N5" s="26"/>
      <c r="O5" s="26"/>
      <c r="P5" s="26"/>
      <c r="Q5" s="12"/>
      <c r="R5" s="12"/>
    </row>
    <row r="6" spans="1:23" ht="30.75" customHeight="1">
      <c r="A6" s="13" t="s">
        <v>11</v>
      </c>
      <c r="B6" s="14"/>
      <c r="C6" s="14"/>
      <c r="D6" s="31">
        <v>30</v>
      </c>
      <c r="E6" s="31">
        <v>60</v>
      </c>
      <c r="F6" s="31">
        <v>90</v>
      </c>
      <c r="G6" s="31">
        <v>120</v>
      </c>
      <c r="H6" s="31">
        <v>150</v>
      </c>
      <c r="I6" s="31">
        <v>180</v>
      </c>
      <c r="J6" s="31">
        <v>210</v>
      </c>
      <c r="K6" s="31">
        <v>240</v>
      </c>
      <c r="L6" s="31">
        <v>270</v>
      </c>
      <c r="M6" s="31">
        <v>300</v>
      </c>
      <c r="N6" s="31">
        <v>330</v>
      </c>
      <c r="O6" s="31">
        <v>360</v>
      </c>
      <c r="P6" s="31"/>
    </row>
    <row r="7" spans="1:23" ht="6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</row>
    <row r="8" spans="1:23" ht="30.75" customHeight="1">
      <c r="A8" s="13" t="s">
        <v>12</v>
      </c>
      <c r="B8" s="15" t="s">
        <v>13</v>
      </c>
      <c r="C8" s="14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25</v>
      </c>
      <c r="J8" s="15" t="s">
        <v>27</v>
      </c>
      <c r="K8" s="15" t="s">
        <v>28</v>
      </c>
      <c r="L8" s="15" t="s">
        <v>29</v>
      </c>
      <c r="M8" s="15" t="s">
        <v>30</v>
      </c>
      <c r="N8" s="15" t="s">
        <v>31</v>
      </c>
      <c r="O8" s="15" t="s">
        <v>32</v>
      </c>
      <c r="P8" s="17" t="s">
        <v>4</v>
      </c>
    </row>
    <row r="9" spans="1:23" ht="30.75" customHeight="1">
      <c r="A9" s="32" t="s">
        <v>33</v>
      </c>
      <c r="B9" s="18" t="e">
        <f t="shared" ref="B9:B14" si="0">C9/$C$13</f>
        <v>#REF!</v>
      </c>
      <c r="C9" s="19" t="e">
        <f>#REF!</f>
        <v>#REF!</v>
      </c>
      <c r="D9" s="19" t="e">
        <f>0.5*C9</f>
        <v>#REF!</v>
      </c>
      <c r="E9" s="19" t="e">
        <f>(C9-D9)/11</f>
        <v>#REF!</v>
      </c>
      <c r="F9" s="19" t="e">
        <f>E9</f>
        <v>#REF!</v>
      </c>
      <c r="G9" s="19" t="e">
        <f t="shared" ref="G9:O9" si="1">F9</f>
        <v>#REF!</v>
      </c>
      <c r="H9" s="19" t="e">
        <f t="shared" si="1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19" t="e">
        <f t="shared" si="1"/>
        <v>#REF!</v>
      </c>
      <c r="O9" s="19" t="e">
        <f t="shared" si="1"/>
        <v>#REF!</v>
      </c>
      <c r="P9" s="19" t="e">
        <f>SUM(D9:O9)</f>
        <v>#REF!</v>
      </c>
    </row>
    <row r="10" spans="1:23" ht="30.75" customHeight="1">
      <c r="A10" s="33" t="e">
        <f>#REF!</f>
        <v>#REF!</v>
      </c>
      <c r="B10" s="18" t="e">
        <f t="shared" si="0"/>
        <v>#REF!</v>
      </c>
      <c r="C10" s="19" t="e">
        <f>#REF!</f>
        <v>#REF!</v>
      </c>
      <c r="D10" s="19" t="e">
        <f>0.1*C10</f>
        <v>#REF!</v>
      </c>
      <c r="E10" s="19" t="e">
        <f>0.2*C10</f>
        <v>#REF!</v>
      </c>
      <c r="F10" s="19" t="e">
        <f>E10</f>
        <v>#REF!</v>
      </c>
      <c r="G10" s="19" t="e">
        <f>F10</f>
        <v>#REF!</v>
      </c>
      <c r="H10" s="19" t="e">
        <f>G10</f>
        <v>#REF!</v>
      </c>
      <c r="I10" s="19" t="e">
        <f>0.1*C10</f>
        <v>#REF!</v>
      </c>
      <c r="J10" s="19"/>
      <c r="K10" s="19"/>
      <c r="L10" s="19"/>
      <c r="M10" s="19"/>
      <c r="N10" s="19"/>
      <c r="O10" s="19"/>
      <c r="P10" s="19" t="e">
        <f>SUM(D10:O10)</f>
        <v>#REF!</v>
      </c>
    </row>
    <row r="11" spans="1:23" ht="30.75" customHeight="1">
      <c r="A11" s="33" t="s">
        <v>2</v>
      </c>
      <c r="B11" s="18" t="e">
        <f t="shared" si="0"/>
        <v>#REF!</v>
      </c>
      <c r="C11" s="19" t="e">
        <f>#REF!</f>
        <v>#REF!</v>
      </c>
      <c r="D11" s="19"/>
      <c r="E11" s="19" t="e">
        <f>0.1*C11</f>
        <v>#REF!</v>
      </c>
      <c r="F11" s="19" t="e">
        <f>E11</f>
        <v>#REF!</v>
      </c>
      <c r="G11" s="19" t="e">
        <f>F11</f>
        <v>#REF!</v>
      </c>
      <c r="H11" s="19" t="e">
        <f>0.3*C11</f>
        <v>#REF!</v>
      </c>
      <c r="I11" s="19" t="e">
        <f>0.1*C11</f>
        <v>#REF!</v>
      </c>
      <c r="J11" s="19" t="e">
        <f>I11</f>
        <v>#REF!</v>
      </c>
      <c r="K11" s="19" t="e">
        <f>J11</f>
        <v>#REF!</v>
      </c>
      <c r="L11" s="19" t="e">
        <f>0.1*C11</f>
        <v>#REF!</v>
      </c>
      <c r="M11" s="19"/>
      <c r="N11" s="19"/>
      <c r="O11" s="19"/>
      <c r="P11" s="19" t="e">
        <f>SUM(D11:O11)</f>
        <v>#REF!</v>
      </c>
    </row>
    <row r="12" spans="1:23" ht="30.75" customHeight="1">
      <c r="A12" s="32" t="s">
        <v>38</v>
      </c>
      <c r="B12" s="18" t="e">
        <f t="shared" si="0"/>
        <v>#REF!</v>
      </c>
      <c r="C12" s="19" t="e">
        <f>#REF!</f>
        <v>#REF!</v>
      </c>
      <c r="D12" s="19"/>
      <c r="E12" s="19" t="e">
        <f>0.05*C12</f>
        <v>#REF!</v>
      </c>
      <c r="F12" s="19" t="e">
        <f>E12</f>
        <v>#REF!</v>
      </c>
      <c r="G12" s="19" t="e">
        <f t="shared" ref="G12:O12" si="2">F12</f>
        <v>#REF!</v>
      </c>
      <c r="H12" s="19" t="e">
        <f>0.1*C12</f>
        <v>#REF!</v>
      </c>
      <c r="I12" s="19" t="e">
        <f>0.1*C12</f>
        <v>#REF!</v>
      </c>
      <c r="J12" s="19" t="e">
        <f>0.15*C12</f>
        <v>#REF!</v>
      </c>
      <c r="K12" s="19" t="e">
        <f>I12</f>
        <v>#REF!</v>
      </c>
      <c r="L12" s="19" t="e">
        <f t="shared" si="2"/>
        <v>#REF!</v>
      </c>
      <c r="M12" s="19" t="e">
        <f t="shared" si="2"/>
        <v>#REF!</v>
      </c>
      <c r="N12" s="19" t="e">
        <f t="shared" si="2"/>
        <v>#REF!</v>
      </c>
      <c r="O12" s="19" t="e">
        <f t="shared" si="2"/>
        <v>#REF!</v>
      </c>
      <c r="P12" s="19" t="e">
        <f>SUM(D12:O12)</f>
        <v>#REF!</v>
      </c>
    </row>
    <row r="13" spans="1:23" ht="30.75" customHeight="1">
      <c r="A13" s="33" t="s">
        <v>20</v>
      </c>
      <c r="B13" s="18" t="e">
        <f t="shared" si="0"/>
        <v>#REF!</v>
      </c>
      <c r="C13" s="19" t="e">
        <f t="shared" ref="C13:O13" si="3">SUM(C9:C12)</f>
        <v>#REF!</v>
      </c>
      <c r="D13" s="19" t="e">
        <f t="shared" si="3"/>
        <v>#REF!</v>
      </c>
      <c r="E13" s="19" t="e">
        <f t="shared" si="3"/>
        <v>#REF!</v>
      </c>
      <c r="F13" s="19" t="e">
        <f t="shared" si="3"/>
        <v>#REF!</v>
      </c>
      <c r="G13" s="19" t="e">
        <f t="shared" si="3"/>
        <v>#REF!</v>
      </c>
      <c r="H13" s="19" t="e">
        <f t="shared" si="3"/>
        <v>#REF!</v>
      </c>
      <c r="I13" s="19" t="e">
        <f t="shared" si="3"/>
        <v>#REF!</v>
      </c>
      <c r="J13" s="19" t="e">
        <f t="shared" si="3"/>
        <v>#REF!</v>
      </c>
      <c r="K13" s="19" t="e">
        <f t="shared" si="3"/>
        <v>#REF!</v>
      </c>
      <c r="L13" s="19" t="e">
        <f t="shared" si="3"/>
        <v>#REF!</v>
      </c>
      <c r="M13" s="19" t="e">
        <f t="shared" si="3"/>
        <v>#REF!</v>
      </c>
      <c r="N13" s="19" t="e">
        <f t="shared" si="3"/>
        <v>#REF!</v>
      </c>
      <c r="O13" s="19" t="e">
        <f t="shared" si="3"/>
        <v>#REF!</v>
      </c>
      <c r="P13" s="19" t="e">
        <f>SUM(D13:O13)</f>
        <v>#REF!</v>
      </c>
    </row>
    <row r="14" spans="1:23" ht="30.75" customHeight="1">
      <c r="A14" s="33" t="s">
        <v>21</v>
      </c>
      <c r="B14" s="18" t="e">
        <f t="shared" si="0"/>
        <v>#REF!</v>
      </c>
      <c r="C14" s="19" t="e">
        <f>C13</f>
        <v>#REF!</v>
      </c>
      <c r="D14" s="19" t="e">
        <f>D13</f>
        <v>#REF!</v>
      </c>
      <c r="E14" s="19" t="e">
        <f t="shared" ref="E14:O14" si="4">D14+E13</f>
        <v>#REF!</v>
      </c>
      <c r="F14" s="19" t="e">
        <f t="shared" si="4"/>
        <v>#REF!</v>
      </c>
      <c r="G14" s="19" t="e">
        <f t="shared" si="4"/>
        <v>#REF!</v>
      </c>
      <c r="H14" s="19" t="e">
        <f t="shared" si="4"/>
        <v>#REF!</v>
      </c>
      <c r="I14" s="19" t="e">
        <f t="shared" si="4"/>
        <v>#REF!</v>
      </c>
      <c r="J14" s="19" t="e">
        <f t="shared" si="4"/>
        <v>#REF!</v>
      </c>
      <c r="K14" s="19" t="e">
        <f t="shared" si="4"/>
        <v>#REF!</v>
      </c>
      <c r="L14" s="19" t="e">
        <f t="shared" si="4"/>
        <v>#REF!</v>
      </c>
      <c r="M14" s="19" t="e">
        <f t="shared" si="4"/>
        <v>#REF!</v>
      </c>
      <c r="N14" s="19" t="e">
        <f t="shared" si="4"/>
        <v>#REF!</v>
      </c>
      <c r="O14" s="19" t="e">
        <f t="shared" si="4"/>
        <v>#REF!</v>
      </c>
      <c r="P14" s="19"/>
    </row>
    <row r="15" spans="1:23" ht="30.75" customHeight="1">
      <c r="A15" s="33" t="s">
        <v>22</v>
      </c>
      <c r="B15" s="14"/>
      <c r="C15" s="18"/>
      <c r="D15" s="18" t="e">
        <f>D13/$C$13</f>
        <v>#REF!</v>
      </c>
      <c r="E15" s="18" t="e">
        <f>E13/$C$13</f>
        <v>#REF!</v>
      </c>
      <c r="F15" s="18" t="e">
        <f>F13/$C$13</f>
        <v>#REF!</v>
      </c>
      <c r="G15" s="18" t="e">
        <f>G13/$C$13</f>
        <v>#REF!</v>
      </c>
      <c r="H15" s="18" t="e">
        <f>H13/$C$13</f>
        <v>#REF!</v>
      </c>
      <c r="I15" s="18" t="e">
        <f t="shared" ref="I15:O15" si="5">I13/$C$13</f>
        <v>#REF!</v>
      </c>
      <c r="J15" s="18" t="e">
        <f t="shared" si="5"/>
        <v>#REF!</v>
      </c>
      <c r="K15" s="18" t="e">
        <f t="shared" si="5"/>
        <v>#REF!</v>
      </c>
      <c r="L15" s="18" t="e">
        <f t="shared" si="5"/>
        <v>#REF!</v>
      </c>
      <c r="M15" s="18" t="e">
        <f t="shared" si="5"/>
        <v>#REF!</v>
      </c>
      <c r="N15" s="18" t="e">
        <f t="shared" si="5"/>
        <v>#REF!</v>
      </c>
      <c r="O15" s="18" t="e">
        <f t="shared" si="5"/>
        <v>#REF!</v>
      </c>
      <c r="P15" s="18"/>
      <c r="Q15" s="20"/>
      <c r="R15" s="20"/>
      <c r="S15" s="20"/>
      <c r="T15" s="20"/>
      <c r="U15" s="20"/>
      <c r="V15" s="20"/>
      <c r="W15" s="20"/>
    </row>
    <row r="16" spans="1:23" ht="30.75" customHeight="1">
      <c r="A16" s="14" t="s">
        <v>23</v>
      </c>
      <c r="B16" s="14"/>
      <c r="C16" s="21"/>
      <c r="D16" s="18" t="e">
        <f>D15</f>
        <v>#REF!</v>
      </c>
      <c r="E16" s="18" t="e">
        <f t="shared" ref="E16:O16" si="6">D16+E15</f>
        <v>#REF!</v>
      </c>
      <c r="F16" s="18" t="e">
        <f t="shared" si="6"/>
        <v>#REF!</v>
      </c>
      <c r="G16" s="18" t="e">
        <f t="shared" si="6"/>
        <v>#REF!</v>
      </c>
      <c r="H16" s="18" t="e">
        <f t="shared" si="6"/>
        <v>#REF!</v>
      </c>
      <c r="I16" s="18" t="e">
        <f t="shared" si="6"/>
        <v>#REF!</v>
      </c>
      <c r="J16" s="18" t="e">
        <f t="shared" si="6"/>
        <v>#REF!</v>
      </c>
      <c r="K16" s="18" t="e">
        <f t="shared" si="6"/>
        <v>#REF!</v>
      </c>
      <c r="L16" s="18" t="e">
        <f t="shared" si="6"/>
        <v>#REF!</v>
      </c>
      <c r="M16" s="18" t="e">
        <f t="shared" si="6"/>
        <v>#REF!</v>
      </c>
      <c r="N16" s="18" t="e">
        <f t="shared" si="6"/>
        <v>#REF!</v>
      </c>
      <c r="O16" s="18" t="e">
        <f t="shared" si="6"/>
        <v>#REF!</v>
      </c>
      <c r="P16" s="18"/>
    </row>
    <row r="17" spans="7:16">
      <c r="P17" s="20"/>
    </row>
    <row r="19" spans="7:16" ht="15.6">
      <c r="G19" s="10"/>
    </row>
    <row r="20" spans="7:16" ht="15">
      <c r="G20" s="1"/>
      <c r="H20" s="11"/>
      <c r="I20" s="11"/>
      <c r="J20" s="11"/>
      <c r="K20" s="11"/>
      <c r="L20" s="11"/>
      <c r="M20" s="11"/>
      <c r="N20" s="11"/>
      <c r="O20" s="11"/>
      <c r="P20" s="12"/>
    </row>
    <row r="21" spans="7:16" ht="15">
      <c r="G21" s="1"/>
      <c r="H21" s="11"/>
      <c r="I21" s="11"/>
      <c r="J21" s="11"/>
      <c r="K21" s="11"/>
      <c r="L21" s="11"/>
      <c r="M21" s="11"/>
      <c r="N21" s="11"/>
      <c r="O21" s="11"/>
      <c r="P21" s="12"/>
    </row>
    <row r="22" spans="7:16" ht="15">
      <c r="G22" s="1"/>
      <c r="H22" s="11"/>
      <c r="I22" s="11"/>
      <c r="J22" s="11"/>
      <c r="K22" s="11"/>
      <c r="L22" s="11"/>
      <c r="M22" s="11"/>
      <c r="N22" s="11"/>
      <c r="O22" s="11"/>
      <c r="P22" s="12"/>
    </row>
    <row r="23" spans="7:16" ht="15">
      <c r="G23" s="1"/>
      <c r="H23" s="11"/>
      <c r="I23" s="11"/>
      <c r="J23" s="11"/>
      <c r="K23" s="11"/>
      <c r="L23" s="11"/>
      <c r="M23" s="11"/>
      <c r="N23" s="11"/>
      <c r="O23" s="11"/>
      <c r="P23" s="12"/>
    </row>
    <row r="24" spans="7:16" ht="15">
      <c r="G24" s="1"/>
      <c r="H24" s="11"/>
      <c r="I24" s="11"/>
      <c r="J24" s="11"/>
      <c r="K24" s="11"/>
      <c r="L24" s="11"/>
      <c r="M24" s="11"/>
      <c r="N24" s="11"/>
      <c r="O24" s="11"/>
      <c r="P24" s="12"/>
    </row>
    <row r="25" spans="7:16" ht="15">
      <c r="G25" s="1"/>
      <c r="H25" s="11"/>
      <c r="I25" s="11"/>
      <c r="J25" s="11"/>
      <c r="K25" s="11"/>
      <c r="L25" s="11"/>
      <c r="M25" s="11"/>
      <c r="N25" s="11"/>
      <c r="O25" s="11"/>
      <c r="P25" s="12"/>
    </row>
    <row r="26" spans="7:16" ht="15">
      <c r="G26" s="1"/>
      <c r="H26" s="11"/>
      <c r="I26" s="11"/>
      <c r="J26" s="11"/>
      <c r="K26" s="11"/>
      <c r="L26" s="11"/>
      <c r="M26" s="11"/>
      <c r="N26" s="11"/>
      <c r="O26" s="11"/>
      <c r="P26" s="12"/>
    </row>
  </sheetData>
  <pageMargins left="0.51181102362204722" right="0.51181102362204722" top="1.1417322834645669" bottom="0.78740157480314965" header="0.74803149606299213" footer="0.31496062992125984"/>
  <pageSetup paperSize="9" scale="80" orientation="landscape" r:id="rId1"/>
  <headerFooter>
    <oddHeader xml:space="preserve">&amp;C&amp;16CRONOGRAMA FÍSICO-FINANCEIRO </oddHead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1"/>
  <sheetViews>
    <sheetView showGridLines="0" topLeftCell="A4" workbookViewId="0">
      <selection activeCell="E21" sqref="E21"/>
    </sheetView>
  </sheetViews>
  <sheetFormatPr defaultRowHeight="13.2"/>
  <cols>
    <col min="1" max="1" width="43.5546875" customWidth="1"/>
    <col min="2" max="9" width="14.88671875" customWidth="1"/>
  </cols>
  <sheetData>
    <row r="1" spans="1:9" ht="15">
      <c r="A1" s="1" t="s">
        <v>40</v>
      </c>
    </row>
    <row r="2" spans="1:9" ht="15">
      <c r="A2" s="1" t="s">
        <v>49</v>
      </c>
    </row>
    <row r="3" spans="1:9" ht="15">
      <c r="A3" s="22" t="s">
        <v>61</v>
      </c>
    </row>
    <row r="4" spans="1:9" ht="15">
      <c r="A4" s="22" t="s">
        <v>50</v>
      </c>
    </row>
    <row r="5" spans="1:9" ht="15">
      <c r="A5" s="22" t="s">
        <v>35</v>
      </c>
    </row>
    <row r="6" spans="1:9" ht="15">
      <c r="A6" s="1" t="s">
        <v>60</v>
      </c>
    </row>
    <row r="8" spans="1:9" s="23" customFormat="1" ht="28.5" customHeight="1">
      <c r="A8" s="389" t="s">
        <v>51</v>
      </c>
      <c r="B8" s="389" t="s">
        <v>52</v>
      </c>
      <c r="C8" s="391" t="s">
        <v>53</v>
      </c>
      <c r="D8" s="392"/>
      <c r="E8" s="391" t="s">
        <v>54</v>
      </c>
      <c r="F8" s="392"/>
      <c r="G8" s="389" t="s">
        <v>55</v>
      </c>
      <c r="H8" s="389" t="s">
        <v>56</v>
      </c>
      <c r="I8" s="389" t="s">
        <v>57</v>
      </c>
    </row>
    <row r="9" spans="1:9" ht="28.5" customHeight="1">
      <c r="A9" s="390"/>
      <c r="B9" s="390"/>
      <c r="C9" s="38" t="s">
        <v>58</v>
      </c>
      <c r="D9" s="38" t="s">
        <v>59</v>
      </c>
      <c r="E9" s="38" t="s">
        <v>58</v>
      </c>
      <c r="F9" s="38" t="s">
        <v>59</v>
      </c>
      <c r="G9" s="390"/>
      <c r="H9" s="390"/>
      <c r="I9" s="390"/>
    </row>
    <row r="10" spans="1:9" ht="28.5" customHeight="1">
      <c r="A10" s="39" t="s">
        <v>48</v>
      </c>
      <c r="B10" s="37"/>
      <c r="C10" s="37"/>
      <c r="D10" s="37"/>
      <c r="E10" s="37"/>
      <c r="F10" s="37"/>
      <c r="G10" s="37"/>
      <c r="H10" s="37"/>
      <c r="I10" s="37"/>
    </row>
    <row r="11" spans="1:9" ht="28.5" customHeight="1">
      <c r="A11" s="37" t="s">
        <v>62</v>
      </c>
      <c r="B11" s="36">
        <v>601</v>
      </c>
      <c r="C11" s="36">
        <v>13</v>
      </c>
      <c r="D11" s="36">
        <v>12.4</v>
      </c>
      <c r="E11" s="36">
        <f>SUM(B11*C11)</f>
        <v>7813</v>
      </c>
      <c r="F11" s="36">
        <f>SUM(B11*D11)</f>
        <v>7452.4000000000005</v>
      </c>
      <c r="G11" s="36"/>
      <c r="H11" s="36">
        <f>SUM(B11*4)-G11</f>
        <v>2404</v>
      </c>
      <c r="I11" s="36">
        <f>H11</f>
        <v>2404</v>
      </c>
    </row>
    <row r="12" spans="1:9" s="34" customFormat="1" ht="28.5" customHeight="1">
      <c r="A12" s="37"/>
      <c r="B12" s="36"/>
      <c r="C12" s="36"/>
      <c r="D12" s="36"/>
      <c r="E12" s="36"/>
      <c r="F12" s="36"/>
      <c r="G12" s="36"/>
      <c r="H12" s="36"/>
      <c r="I12" s="36"/>
    </row>
    <row r="13" spans="1:9" ht="28.5" customHeight="1">
      <c r="A13" s="39" t="s">
        <v>41</v>
      </c>
      <c r="B13" s="36"/>
      <c r="C13" s="36"/>
      <c r="D13" s="36"/>
      <c r="E13" s="36"/>
      <c r="F13" s="36"/>
      <c r="G13" s="36"/>
      <c r="H13" s="36"/>
      <c r="I13" s="36"/>
    </row>
    <row r="14" spans="1:9" ht="28.5" customHeight="1">
      <c r="A14" s="37" t="s">
        <v>42</v>
      </c>
      <c r="B14" s="36">
        <v>172</v>
      </c>
      <c r="C14" s="36">
        <v>7</v>
      </c>
      <c r="D14" s="36">
        <v>6.4</v>
      </c>
      <c r="E14" s="36">
        <f t="shared" ref="E14:E19" si="0">SUM(B14*C14)</f>
        <v>1204</v>
      </c>
      <c r="F14" s="36">
        <f>SUM(B14*D14)</f>
        <v>1100.8</v>
      </c>
      <c r="G14" s="36">
        <v>21</v>
      </c>
      <c r="H14" s="36">
        <f t="shared" ref="H14:H19" si="1">SUM(B14*2)-G14</f>
        <v>323</v>
      </c>
      <c r="I14" s="36">
        <f t="shared" ref="I14:I19" si="2">H14</f>
        <v>323</v>
      </c>
    </row>
    <row r="15" spans="1:9" ht="28.5" customHeight="1">
      <c r="A15" s="37" t="s">
        <v>43</v>
      </c>
      <c r="B15" s="36">
        <v>109</v>
      </c>
      <c r="C15" s="36">
        <v>7</v>
      </c>
      <c r="D15" s="36">
        <v>6.4</v>
      </c>
      <c r="E15" s="36">
        <f t="shared" si="0"/>
        <v>763</v>
      </c>
      <c r="F15" s="36">
        <f>SUM(B15*D15)</f>
        <v>697.6</v>
      </c>
      <c r="G15" s="36">
        <v>21</v>
      </c>
      <c r="H15" s="36">
        <f t="shared" si="1"/>
        <v>197</v>
      </c>
      <c r="I15" s="36">
        <f t="shared" si="2"/>
        <v>197</v>
      </c>
    </row>
    <row r="16" spans="1:9" ht="28.5" customHeight="1">
      <c r="A16" s="37" t="s">
        <v>44</v>
      </c>
      <c r="B16" s="36">
        <v>109</v>
      </c>
      <c r="C16" s="36">
        <v>7</v>
      </c>
      <c r="D16" s="36">
        <v>6.4</v>
      </c>
      <c r="E16" s="36">
        <f t="shared" si="0"/>
        <v>763</v>
      </c>
      <c r="F16" s="36">
        <f t="shared" ref="F16:F19" si="3">SUM(B16*D16)</f>
        <v>697.6</v>
      </c>
      <c r="G16" s="36">
        <v>21</v>
      </c>
      <c r="H16" s="36">
        <f t="shared" si="1"/>
        <v>197</v>
      </c>
      <c r="I16" s="36">
        <f t="shared" si="2"/>
        <v>197</v>
      </c>
    </row>
    <row r="17" spans="1:9" ht="28.5" customHeight="1">
      <c r="A17" s="37" t="s">
        <v>45</v>
      </c>
      <c r="B17" s="36">
        <v>158</v>
      </c>
      <c r="C17" s="36">
        <v>7</v>
      </c>
      <c r="D17" s="36">
        <v>6.4</v>
      </c>
      <c r="E17" s="36">
        <f t="shared" si="0"/>
        <v>1106</v>
      </c>
      <c r="F17" s="36">
        <f t="shared" si="3"/>
        <v>1011.2</v>
      </c>
      <c r="G17" s="36">
        <v>21</v>
      </c>
      <c r="H17" s="36">
        <f t="shared" si="1"/>
        <v>295</v>
      </c>
      <c r="I17" s="36">
        <f t="shared" si="2"/>
        <v>295</v>
      </c>
    </row>
    <row r="18" spans="1:9" ht="28.5" customHeight="1">
      <c r="A18" s="37" t="s">
        <v>46</v>
      </c>
      <c r="B18" s="36">
        <v>198</v>
      </c>
      <c r="C18" s="36">
        <v>7</v>
      </c>
      <c r="D18" s="36">
        <v>6.4</v>
      </c>
      <c r="E18" s="36">
        <f t="shared" si="0"/>
        <v>1386</v>
      </c>
      <c r="F18" s="36">
        <f t="shared" si="3"/>
        <v>1267.2</v>
      </c>
      <c r="G18" s="36">
        <v>21</v>
      </c>
      <c r="H18" s="36">
        <f t="shared" si="1"/>
        <v>375</v>
      </c>
      <c r="I18" s="36">
        <f t="shared" si="2"/>
        <v>375</v>
      </c>
    </row>
    <row r="19" spans="1:9" ht="28.5" customHeight="1">
      <c r="A19" s="37" t="s">
        <v>47</v>
      </c>
      <c r="B19" s="36">
        <v>196.5</v>
      </c>
      <c r="C19" s="36">
        <v>7</v>
      </c>
      <c r="D19" s="36">
        <v>6.4</v>
      </c>
      <c r="E19" s="36">
        <f t="shared" si="0"/>
        <v>1375.5</v>
      </c>
      <c r="F19" s="36">
        <f t="shared" si="3"/>
        <v>1257.6000000000001</v>
      </c>
      <c r="G19" s="36">
        <v>21</v>
      </c>
      <c r="H19" s="36">
        <f t="shared" si="1"/>
        <v>372</v>
      </c>
      <c r="I19" s="36">
        <f t="shared" si="2"/>
        <v>372</v>
      </c>
    </row>
    <row r="20" spans="1:9" ht="28.5" customHeight="1">
      <c r="A20" s="37"/>
      <c r="B20" s="36"/>
      <c r="C20" s="36"/>
      <c r="D20" s="36"/>
      <c r="E20" s="36"/>
      <c r="F20" s="36"/>
      <c r="G20" s="36"/>
      <c r="H20" s="36"/>
      <c r="I20" s="36"/>
    </row>
    <row r="21" spans="1:9" s="35" customFormat="1" ht="28.5" customHeight="1">
      <c r="A21" s="39" t="s">
        <v>4</v>
      </c>
      <c r="B21" s="40">
        <f>SUM(B11:B19)</f>
        <v>1543.5</v>
      </c>
      <c r="C21" s="40"/>
      <c r="D21" s="40"/>
      <c r="E21" s="40">
        <f>SUM(E11:E19)</f>
        <v>14410.5</v>
      </c>
      <c r="F21" s="40">
        <f>SUM(F11:F19)</f>
        <v>13484.400000000003</v>
      </c>
      <c r="G21" s="40">
        <f>SUM(G11:G19)</f>
        <v>126</v>
      </c>
      <c r="H21" s="40">
        <f>SUM(H11:H19)</f>
        <v>4163</v>
      </c>
      <c r="I21" s="40">
        <f>SUM(I11:I19)</f>
        <v>4163</v>
      </c>
    </row>
  </sheetData>
  <mergeCells count="7">
    <mergeCell ref="I8:I9"/>
    <mergeCell ref="C8:D8"/>
    <mergeCell ref="E8:F8"/>
    <mergeCell ref="A8:A9"/>
    <mergeCell ref="B8:B9"/>
    <mergeCell ref="G8:G9"/>
    <mergeCell ref="H8:H9"/>
  </mergeCells>
  <conditionalFormatting sqref="B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Relatório de Compatibilidade</vt:lpstr>
      <vt:lpstr>Planilha Orçamentária </vt:lpstr>
      <vt:lpstr>BDI (2)</vt:lpstr>
      <vt:lpstr>Plan1</vt:lpstr>
      <vt:lpstr>COMPOSIÇÃO RAMPA TIPO D</vt:lpstr>
      <vt:lpstr>QCI</vt:lpstr>
      <vt:lpstr>CRONOGRAMA - JANUÁRIA</vt:lpstr>
      <vt:lpstr>RELAÇÃO DE RUAS</vt:lpstr>
      <vt:lpstr>'BDI (2)'!Area_de_impressao</vt:lpstr>
      <vt:lpstr>'Planilha Orçamentária '!Area_de_impressao</vt:lpstr>
      <vt:lpstr>'CRONOGRAMA - JANUÁRIA'!Titulos_de_impressao</vt:lpstr>
      <vt:lpstr>'Planilha Orçamentária '!Titulos_de_impressao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Gerrad Ferreira</cp:lastModifiedBy>
  <cp:lastPrinted>2024-02-28T12:14:07Z</cp:lastPrinted>
  <dcterms:created xsi:type="dcterms:W3CDTF">2011-06-14T19:45:38Z</dcterms:created>
  <dcterms:modified xsi:type="dcterms:W3CDTF">2024-02-28T19:24:28Z</dcterms:modified>
</cp:coreProperties>
</file>