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pavimentação rua major quirino\31\"/>
    </mc:Choice>
  </mc:AlternateContent>
  <xr:revisionPtr revIDLastSave="0" documentId="13_ncr:1_{D33224D2-DE49-476E-8A40-D11FC82D65C0}" xr6:coauthVersionLast="47" xr6:coauthVersionMax="47" xr10:uidLastSave="{00000000-0000-0000-0000-000000000000}"/>
  <bookViews>
    <workbookView xWindow="-108" yWindow="-108" windowWidth="23256" windowHeight="12576" tabRatio="663" firstSheet="1" activeTab="1" xr2:uid="{00000000-000D-0000-FFFF-FFFF00000000}"/>
  </bookViews>
  <sheets>
    <sheet name="Relatório de Compatibilidade" sheetId="17" state="hidden" r:id="rId1"/>
    <sheet name="Planilha Orcamentária" sheetId="65" r:id="rId2"/>
    <sheet name="Memória de Cálculo" sheetId="61" r:id="rId3"/>
    <sheet name="Cronograma (2)" sheetId="59" r:id="rId4"/>
    <sheet name="BDI (2)" sheetId="60" r:id="rId5"/>
    <sheet name="Plan1" sheetId="32" state="hidden" r:id="rId6"/>
    <sheet name="CROQUIS - PAVIM RIBANCEIRA (2)" sheetId="45" r:id="rId7"/>
    <sheet name="CROQUIS - PAVIM RIBANCEIRA (3)" sheetId="64" r:id="rId8"/>
    <sheet name="COMPOSIÇÃO RAMPA TIPO D" sheetId="33" state="hidden" r:id="rId9"/>
    <sheet name="QCI" sheetId="31" state="hidden" r:id="rId10"/>
    <sheet name="CRONOGRAMA - JANUÁRIA" sheetId="18" state="hidden" r:id="rId11"/>
    <sheet name="RELAÇÃO DE RUAS" sheetId="30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sub1" localSheetId="4">#REF!</definedName>
    <definedName name="___sub1" localSheetId="3">#REF!</definedName>
    <definedName name="___sub1" localSheetId="6">#REF!</definedName>
    <definedName name="___sub1" localSheetId="7">#REF!</definedName>
    <definedName name="___sub1" localSheetId="2">#REF!</definedName>
    <definedName name="___sub1" localSheetId="1">#REF!</definedName>
    <definedName name="___sub1">#REF!</definedName>
    <definedName name="___sub2" localSheetId="4">#REF!</definedName>
    <definedName name="___sub2" localSheetId="3">#REF!</definedName>
    <definedName name="___sub2" localSheetId="2">#REF!</definedName>
    <definedName name="___sub2" localSheetId="1">#REF!</definedName>
    <definedName name="___sub2">#REF!</definedName>
    <definedName name="___sub3" localSheetId="1">#REF!</definedName>
    <definedName name="___sub3">#REF!</definedName>
    <definedName name="_sub1">#REF!</definedName>
    <definedName name="_sub2">#REF!</definedName>
    <definedName name="_sub3">#REF!</definedName>
    <definedName name="a">#REF!</definedName>
    <definedName name="AA" localSheetId="4" hidden="1">{#N/A,#N/A,FALSE,"ALVENARIA";#N/A,#N/A,FALSE,"BLOCOS";#N/A,#N/A,FALSE,"CINTAS";#N/A,#N/A,FALSE,"CORTINA";#N/A,#N/A,FALSE,"LAJES";#N/A,#N/A,FALSE,"PILARES";#N/A,#N/A,FALSE,"VIGAS"}</definedName>
    <definedName name="AA" localSheetId="3" hidden="1">{#N/A,#N/A,FALSE,"ALVENARIA";#N/A,#N/A,FALSE,"BLOCOS";#N/A,#N/A,FALSE,"CINTAS";#N/A,#N/A,FALSE,"CORTINA";#N/A,#N/A,FALSE,"LAJES";#N/A,#N/A,FALSE,"PILARES";#N/A,#N/A,FALSE,"VIGAS"}</definedName>
    <definedName name="AA" localSheetId="6" hidden="1">{#N/A,#N/A,FALSE,"ALVENARIA";#N/A,#N/A,FALSE,"BLOCOS";#N/A,#N/A,FALSE,"CINTAS";#N/A,#N/A,FALSE,"CORTINA";#N/A,#N/A,FALSE,"LAJES";#N/A,#N/A,FALSE,"PILARES";#N/A,#N/A,FALSE,"VIGAS"}</definedName>
    <definedName name="AA" localSheetId="7" hidden="1">{#N/A,#N/A,FALSE,"ALVENARIA";#N/A,#N/A,FALSE,"BLOCOS";#N/A,#N/A,FALSE,"CINTAS";#N/A,#N/A,FALSE,"CORTINA";#N/A,#N/A,FALSE,"LAJES";#N/A,#N/A,FALSE,"PILARES";#N/A,#N/A,FALSE,"VIGAS"}</definedName>
    <definedName name="AA" localSheetId="2" hidden="1">{#N/A,#N/A,FALSE,"ALVENARIA";#N/A,#N/A,FALSE,"BLOCOS";#N/A,#N/A,FALSE,"CINTAS";#N/A,#N/A,FALSE,"CORTINA";#N/A,#N/A,FALSE,"LAJES";#N/A,#N/A,FALSE,"PILARES";#N/A,#N/A,FALSE,"VIGAS"}</definedName>
    <definedName name="AA" localSheetId="1" hidden="1">{#N/A,#N/A,FALSE,"ALVENARIA";#N/A,#N/A,FALSE,"BLOCOS";#N/A,#N/A,FALSE,"CINTAS";#N/A,#N/A,FALSE,"CORTINA";#N/A,#N/A,FALSE,"LAJES";#N/A,#N/A,FALSE,"PILARES";#N/A,#N/A,FALSE,"VIGAS"}</definedName>
    <definedName name="AA" hidden="1">{#N/A,#N/A,FALSE,"ALVENARIA";#N/A,#N/A,FALSE,"BLOCOS";#N/A,#N/A,FALSE,"CINTAS";#N/A,#N/A,FALSE,"CORTINA";#N/A,#N/A,FALSE,"LAJES";#N/A,#N/A,FALSE,"PILARES";#N/A,#N/A,FALSE,"VIGAS"}</definedName>
    <definedName name="and" localSheetId="4">#REF!</definedName>
    <definedName name="and" localSheetId="3">#REF!</definedName>
    <definedName name="and" localSheetId="2">#REF!</definedName>
    <definedName name="and">#REF!</definedName>
    <definedName name="AREA" localSheetId="4">#REF!</definedName>
    <definedName name="AREA" localSheetId="3">#REF!</definedName>
    <definedName name="AREA" localSheetId="6">#REF!</definedName>
    <definedName name="AREA" localSheetId="7">#REF!</definedName>
    <definedName name="AREA" localSheetId="2">#REF!</definedName>
    <definedName name="AREA" localSheetId="1">#REF!</definedName>
    <definedName name="AREA">#REF!</definedName>
    <definedName name="_xlnm.Print_Area" localSheetId="4">'BDI (2)'!$C$6:$M$59</definedName>
    <definedName name="_xlnm.Print_Area" localSheetId="3">'Cronograma (2)'!$A$1:$H$34</definedName>
    <definedName name="_xlnm.Print_Area" localSheetId="6">'CROQUIS - PAVIM RIBANCEIRA (2)'!$A$2:$J$49</definedName>
    <definedName name="_xlnm.Print_Area" localSheetId="7">'CROQUIS - PAVIM RIBANCEIRA (3)'!$A$3:$J$50</definedName>
    <definedName name="_xlnm.Print_Area" localSheetId="2">'Memória de Cálculo'!$A$1:$F$55</definedName>
    <definedName name="_xlnm.Print_Area" localSheetId="1">'Planilha Orcamentária'!$A$1:$H$59</definedName>
    <definedName name="AUX" localSheetId="4">#REF!</definedName>
    <definedName name="AUX" localSheetId="3">#REF!</definedName>
    <definedName name="AUX" localSheetId="6">#REF!</definedName>
    <definedName name="AUX" localSheetId="7">#REF!</definedName>
    <definedName name="AUX" localSheetId="2">#REF!</definedName>
    <definedName name="AUX">#REF!</definedName>
    <definedName name="B" localSheetId="4">#REF!</definedName>
    <definedName name="B" localSheetId="3">#REF!</definedName>
    <definedName name="B" localSheetId="6">#REF!</definedName>
    <definedName name="B" localSheetId="7">#REF!</definedName>
    <definedName name="B" localSheetId="2">#REF!</definedName>
    <definedName name="B" localSheetId="1">#REF!</definedName>
    <definedName name="B">#REF!</definedName>
    <definedName name="Base">[1]Base!$C$4:$K$1374</definedName>
    <definedName name="BaseDados">[1]Base!$C$4:$E$1374</definedName>
    <definedName name="BDI" localSheetId="3">#REF!</definedName>
    <definedName name="BDI" localSheetId="2">#REF!</definedName>
    <definedName name="BDI" localSheetId="1">#REF!</definedName>
    <definedName name="BDI">#REF!</definedName>
    <definedName name="CalculoFossa20" localSheetId="4" hidden="1">{#N/A,#N/A,FALSE,"ALVENARIA";#N/A,#N/A,FALSE,"BLOCOS";#N/A,#N/A,FALSE,"CINTAS";#N/A,#N/A,FALSE,"CORTINA";#N/A,#N/A,FALSE,"LAJES";#N/A,#N/A,FALSE,"PILARES";#N/A,#N/A,FALSE,"VIGAS"}</definedName>
    <definedName name="CalculoFossa20" localSheetId="3" hidden="1">{#N/A,#N/A,FALSE,"ALVENARIA";#N/A,#N/A,FALSE,"BLOCOS";#N/A,#N/A,FALSE,"CINTAS";#N/A,#N/A,FALSE,"CORTINA";#N/A,#N/A,FALSE,"LAJES";#N/A,#N/A,FALSE,"PILARES";#N/A,#N/A,FALSE,"VIGAS"}</definedName>
    <definedName name="CalculoFossa20" localSheetId="6" hidden="1">{#N/A,#N/A,FALSE,"ALVENARIA";#N/A,#N/A,FALSE,"BLOCOS";#N/A,#N/A,FALSE,"CINTAS";#N/A,#N/A,FALSE,"CORTINA";#N/A,#N/A,FALSE,"LAJES";#N/A,#N/A,FALSE,"PILARES";#N/A,#N/A,FALSE,"VIGAS"}</definedName>
    <definedName name="CalculoFossa20" localSheetId="7" hidden="1">{#N/A,#N/A,FALSE,"ALVENARIA";#N/A,#N/A,FALSE,"BLOCOS";#N/A,#N/A,FALSE,"CINTAS";#N/A,#N/A,FALSE,"CORTINA";#N/A,#N/A,FALSE,"LAJES";#N/A,#N/A,FALSE,"PILARES";#N/A,#N/A,FALSE,"VIGAS"}</definedName>
    <definedName name="CalculoFossa20" localSheetId="2" hidden="1">{#N/A,#N/A,FALSE,"ALVENARIA";#N/A,#N/A,FALSE,"BLOCOS";#N/A,#N/A,FALSE,"CINTAS";#N/A,#N/A,FALSE,"CORTINA";#N/A,#N/A,FALSE,"LAJES";#N/A,#N/A,FALSE,"PILARES";#N/A,#N/A,FALSE,"VIGAS"}</definedName>
    <definedName name="CalculoFossa20" localSheetId="1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 localSheetId="4">#REF!</definedName>
    <definedName name="car" localSheetId="3">#REF!</definedName>
    <definedName name="car" localSheetId="2">#REF!</definedName>
    <definedName name="car">#REF!</definedName>
    <definedName name="CARNEIRO" localSheetId="4">#REF!</definedName>
    <definedName name="CARNEIRO" localSheetId="3">#REF!</definedName>
    <definedName name="CARNEIRO" localSheetId="2">#REF!</definedName>
    <definedName name="CARNEIRO">#REF!</definedName>
    <definedName name="Cedro1COMPLETO" localSheetId="4" hidden="1">{#N/A,#N/A,FALSE,"ALVENARIA";#N/A,#N/A,FALSE,"BLOCOS";#N/A,#N/A,FALSE,"CINTAS";#N/A,#N/A,FALSE,"CORTINA";#N/A,#N/A,FALSE,"LAJES";#N/A,#N/A,FALSE,"PILARES";#N/A,#N/A,FALSE,"VIGAS"}</definedName>
    <definedName name="Cedro1COMPLETO" localSheetId="3" hidden="1">{#N/A,#N/A,FALSE,"ALVENARIA";#N/A,#N/A,FALSE,"BLOCOS";#N/A,#N/A,FALSE,"CINTAS";#N/A,#N/A,FALSE,"CORTINA";#N/A,#N/A,FALSE,"LAJES";#N/A,#N/A,FALSE,"PILARES";#N/A,#N/A,FALSE,"VIGAS"}</definedName>
    <definedName name="Cedro1COMPLETO" localSheetId="6" hidden="1">{#N/A,#N/A,FALSE,"ALVENARIA";#N/A,#N/A,FALSE,"BLOCOS";#N/A,#N/A,FALSE,"CINTAS";#N/A,#N/A,FALSE,"CORTINA";#N/A,#N/A,FALSE,"LAJES";#N/A,#N/A,FALSE,"PILARES";#N/A,#N/A,FALSE,"VIGAS"}</definedName>
    <definedName name="Cedro1COMPLETO" localSheetId="7" hidden="1">{#N/A,#N/A,FALSE,"ALVENARIA";#N/A,#N/A,FALSE,"BLOCOS";#N/A,#N/A,FALSE,"CINTAS";#N/A,#N/A,FALSE,"CORTINA";#N/A,#N/A,FALSE,"LAJES";#N/A,#N/A,FALSE,"PILARES";#N/A,#N/A,FALSE,"VIGAS"}</definedName>
    <definedName name="Cedro1COMPLETO" localSheetId="2" hidden="1">{#N/A,#N/A,FALSE,"ALVENARIA";#N/A,#N/A,FALSE,"BLOCOS";#N/A,#N/A,FALSE,"CINTAS";#N/A,#N/A,FALSE,"CORTINA";#N/A,#N/A,FALSE,"LAJES";#N/A,#N/A,FALSE,"PILARES";#N/A,#N/A,FALSE,"VIGAS"}</definedName>
    <definedName name="Cedro1COMPLETO" localSheetId="1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localSheetId="4" hidden="1">{#N/A,#N/A,FALSE,"ALVENARIA";#N/A,#N/A,FALSE,"BLOCOS";#N/A,#N/A,FALSE,"CINTAS";#N/A,#N/A,FALSE,"CORTINA";#N/A,#N/A,FALSE,"LAJES";#N/A,#N/A,FALSE,"PILARES";#N/A,#N/A,FALSE,"VIGAS"}</definedName>
    <definedName name="ciclovia" localSheetId="3" hidden="1">{#N/A,#N/A,FALSE,"ALVENARIA";#N/A,#N/A,FALSE,"BLOCOS";#N/A,#N/A,FALSE,"CINTAS";#N/A,#N/A,FALSE,"CORTINA";#N/A,#N/A,FALSE,"LAJES";#N/A,#N/A,FALSE,"PILARES";#N/A,#N/A,FALSE,"VIGAS"}</definedName>
    <definedName name="ciclovia" localSheetId="6" hidden="1">{#N/A,#N/A,FALSE,"ALVENARIA";#N/A,#N/A,FALSE,"BLOCOS";#N/A,#N/A,FALSE,"CINTAS";#N/A,#N/A,FALSE,"CORTINA";#N/A,#N/A,FALSE,"LAJES";#N/A,#N/A,FALSE,"PILARES";#N/A,#N/A,FALSE,"VIGAS"}</definedName>
    <definedName name="ciclovia" localSheetId="7" hidden="1">{#N/A,#N/A,FALSE,"ALVENARIA";#N/A,#N/A,FALSE,"BLOCOS";#N/A,#N/A,FALSE,"CINTAS";#N/A,#N/A,FALSE,"CORTINA";#N/A,#N/A,FALSE,"LAJES";#N/A,#N/A,FALSE,"PILARES";#N/A,#N/A,FALSE,"VIGAS"}</definedName>
    <definedName name="ciclovia" localSheetId="2" hidden="1">{#N/A,#N/A,FALSE,"ALVENARIA";#N/A,#N/A,FALSE,"BLOCOS";#N/A,#N/A,FALSE,"CINTAS";#N/A,#N/A,FALSE,"CORTINA";#N/A,#N/A,FALSE,"LAJES";#N/A,#N/A,FALSE,"PILARES";#N/A,#N/A,FALSE,"VIGAS"}</definedName>
    <definedName name="ciclovia" localSheetId="1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4" hidden="1">{#N/A,#N/A,FALSE,"ALVENARIA";#N/A,#N/A,FALSE,"BLOCOS";#N/A,#N/A,FALSE,"CINTAS";#N/A,#N/A,FALSE,"CORTINA";#N/A,#N/A,FALSE,"LAJES";#N/A,#N/A,FALSE,"PILARES";#N/A,#N/A,FALSE,"VIGAS"}</definedName>
    <definedName name="ciclovia2" localSheetId="3" hidden="1">{#N/A,#N/A,FALSE,"ALVENARIA";#N/A,#N/A,FALSE,"BLOCOS";#N/A,#N/A,FALSE,"CINTAS";#N/A,#N/A,FALSE,"CORTINA";#N/A,#N/A,FALSE,"LAJES";#N/A,#N/A,FALSE,"PILARES";#N/A,#N/A,FALSE,"VIGAS"}</definedName>
    <definedName name="ciclovia2" localSheetId="6" hidden="1">{#N/A,#N/A,FALSE,"ALVENARIA";#N/A,#N/A,FALSE,"BLOCOS";#N/A,#N/A,FALSE,"CINTAS";#N/A,#N/A,FALSE,"CORTINA";#N/A,#N/A,FALSE,"LAJES";#N/A,#N/A,FALSE,"PILARES";#N/A,#N/A,FALSE,"VIGAS"}</definedName>
    <definedName name="ciclovia2" localSheetId="7" hidden="1">{#N/A,#N/A,FALSE,"ALVENARIA";#N/A,#N/A,FALSE,"BLOCOS";#N/A,#N/A,FALSE,"CINTAS";#N/A,#N/A,FALSE,"CORTINA";#N/A,#N/A,FALSE,"LAJES";#N/A,#N/A,FALSE,"PILARES";#N/A,#N/A,FALSE,"VIGAS"}</definedName>
    <definedName name="ciclovia2" localSheetId="2" hidden="1">{#N/A,#N/A,FALSE,"ALVENARIA";#N/A,#N/A,FALSE,"BLOCOS";#N/A,#N/A,FALSE,"CINTAS";#N/A,#N/A,FALSE,"CORTINA";#N/A,#N/A,FALSE,"LAJES";#N/A,#N/A,FALSE,"PILARES";#N/A,#N/A,FALSE,"VIGAS"}</definedName>
    <definedName name="ciclovia2" localSheetId="1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4" hidden="1">{#N/A,#N/A,FALSE,"ALVENARIA";#N/A,#N/A,FALSE,"BLOCOS";#N/A,#N/A,FALSE,"CINTAS";#N/A,#N/A,FALSE,"CORTINA";#N/A,#N/A,FALSE,"LAJES";#N/A,#N/A,FALSE,"PILARES";#N/A,#N/A,FALSE,"VIGAS"}</definedName>
    <definedName name="ciclovia3" localSheetId="3" hidden="1">{#N/A,#N/A,FALSE,"ALVENARIA";#N/A,#N/A,FALSE,"BLOCOS";#N/A,#N/A,FALSE,"CINTAS";#N/A,#N/A,FALSE,"CORTINA";#N/A,#N/A,FALSE,"LAJES";#N/A,#N/A,FALSE,"PILARES";#N/A,#N/A,FALSE,"VIGAS"}</definedName>
    <definedName name="ciclovia3" localSheetId="6" hidden="1">{#N/A,#N/A,FALSE,"ALVENARIA";#N/A,#N/A,FALSE,"BLOCOS";#N/A,#N/A,FALSE,"CINTAS";#N/A,#N/A,FALSE,"CORTINA";#N/A,#N/A,FALSE,"LAJES";#N/A,#N/A,FALSE,"PILARES";#N/A,#N/A,FALSE,"VIGAS"}</definedName>
    <definedName name="ciclovia3" localSheetId="7" hidden="1">{#N/A,#N/A,FALSE,"ALVENARIA";#N/A,#N/A,FALSE,"BLOCOS";#N/A,#N/A,FALSE,"CINTAS";#N/A,#N/A,FALSE,"CORTINA";#N/A,#N/A,FALSE,"LAJES";#N/A,#N/A,FALSE,"PILARES";#N/A,#N/A,FALSE,"VIGAS"}</definedName>
    <definedName name="ciclovia3" localSheetId="2" hidden="1">{#N/A,#N/A,FALSE,"ALVENARIA";#N/A,#N/A,FALSE,"BLOCOS";#N/A,#N/A,FALSE,"CINTAS";#N/A,#N/A,FALSE,"CORTINA";#N/A,#N/A,FALSE,"LAJES";#N/A,#N/A,FALSE,"PILARES";#N/A,#N/A,FALSE,"VIGAS"}</definedName>
    <definedName name="ciclovia3" localSheetId="1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4" hidden="1">{#N/A,#N/A,FALSE,"ALVENARIA";#N/A,#N/A,FALSE,"BLOCOS";#N/A,#N/A,FALSE,"CINTAS";#N/A,#N/A,FALSE,"CORTINA";#N/A,#N/A,FALSE,"LAJES";#N/A,#N/A,FALSE,"PILARES";#N/A,#N/A,FALSE,"VIGAS"}</definedName>
    <definedName name="ciclovia4" localSheetId="3" hidden="1">{#N/A,#N/A,FALSE,"ALVENARIA";#N/A,#N/A,FALSE,"BLOCOS";#N/A,#N/A,FALSE,"CINTAS";#N/A,#N/A,FALSE,"CORTINA";#N/A,#N/A,FALSE,"LAJES";#N/A,#N/A,FALSE,"PILARES";#N/A,#N/A,FALSE,"VIGAS"}</definedName>
    <definedName name="ciclovia4" localSheetId="6" hidden="1">{#N/A,#N/A,FALSE,"ALVENARIA";#N/A,#N/A,FALSE,"BLOCOS";#N/A,#N/A,FALSE,"CINTAS";#N/A,#N/A,FALSE,"CORTINA";#N/A,#N/A,FALSE,"LAJES";#N/A,#N/A,FALSE,"PILARES";#N/A,#N/A,FALSE,"VIGAS"}</definedName>
    <definedName name="ciclovia4" localSheetId="7" hidden="1">{#N/A,#N/A,FALSE,"ALVENARIA";#N/A,#N/A,FALSE,"BLOCOS";#N/A,#N/A,FALSE,"CINTAS";#N/A,#N/A,FALSE,"CORTINA";#N/A,#N/A,FALSE,"LAJES";#N/A,#N/A,FALSE,"PILARES";#N/A,#N/A,FALSE,"VIGAS"}</definedName>
    <definedName name="ciclovia4" localSheetId="2" hidden="1">{#N/A,#N/A,FALSE,"ALVENARIA";#N/A,#N/A,FALSE,"BLOCOS";#N/A,#N/A,FALSE,"CINTAS";#N/A,#N/A,FALSE,"CORTINA";#N/A,#N/A,FALSE,"LAJES";#N/A,#N/A,FALSE,"PILARES";#N/A,#N/A,FALSE,"VIGAS"}</definedName>
    <definedName name="ciclovia4" localSheetId="1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4" hidden="1">{#N/A,#N/A,FALSE,"ALVENARIA";#N/A,#N/A,FALSE,"BLOCOS";#N/A,#N/A,FALSE,"CINTAS";#N/A,#N/A,FALSE,"CORTINA";#N/A,#N/A,FALSE,"LAJES";#N/A,#N/A,FALSE,"PILARES";#N/A,#N/A,FALSE,"VIGAS"}</definedName>
    <definedName name="ciclovia5" localSheetId="3" hidden="1">{#N/A,#N/A,FALSE,"ALVENARIA";#N/A,#N/A,FALSE,"BLOCOS";#N/A,#N/A,FALSE,"CINTAS";#N/A,#N/A,FALSE,"CORTINA";#N/A,#N/A,FALSE,"LAJES";#N/A,#N/A,FALSE,"PILARES";#N/A,#N/A,FALSE,"VIGAS"}</definedName>
    <definedName name="ciclovia5" localSheetId="6" hidden="1">{#N/A,#N/A,FALSE,"ALVENARIA";#N/A,#N/A,FALSE,"BLOCOS";#N/A,#N/A,FALSE,"CINTAS";#N/A,#N/A,FALSE,"CORTINA";#N/A,#N/A,FALSE,"LAJES";#N/A,#N/A,FALSE,"PILARES";#N/A,#N/A,FALSE,"VIGAS"}</definedName>
    <definedName name="ciclovia5" localSheetId="7" hidden="1">{#N/A,#N/A,FALSE,"ALVENARIA";#N/A,#N/A,FALSE,"BLOCOS";#N/A,#N/A,FALSE,"CINTAS";#N/A,#N/A,FALSE,"CORTINA";#N/A,#N/A,FALSE,"LAJES";#N/A,#N/A,FALSE,"PILARES";#N/A,#N/A,FALSE,"VIGAS"}</definedName>
    <definedName name="ciclovia5" localSheetId="2" hidden="1">{#N/A,#N/A,FALSE,"ALVENARIA";#N/A,#N/A,FALSE,"BLOCOS";#N/A,#N/A,FALSE,"CINTAS";#N/A,#N/A,FALSE,"CORTINA";#N/A,#N/A,FALSE,"LAJES";#N/A,#N/A,FALSE,"PILARES";#N/A,#N/A,FALSE,"VIGAS"}</definedName>
    <definedName name="ciclovia5" localSheetId="1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4" hidden="1">{#N/A,#N/A,FALSE,"ALVENARIA";#N/A,#N/A,FALSE,"BLOCOS";#N/A,#N/A,FALSE,"CINTAS";#N/A,#N/A,FALSE,"CORTINA";#N/A,#N/A,FALSE,"LAJES";#N/A,#N/A,FALSE,"PILARES";#N/A,#N/A,FALSE,"VIGAS"}</definedName>
    <definedName name="ciclovia6" localSheetId="3" hidden="1">{#N/A,#N/A,FALSE,"ALVENARIA";#N/A,#N/A,FALSE,"BLOCOS";#N/A,#N/A,FALSE,"CINTAS";#N/A,#N/A,FALSE,"CORTINA";#N/A,#N/A,FALSE,"LAJES";#N/A,#N/A,FALSE,"PILARES";#N/A,#N/A,FALSE,"VIGAS"}</definedName>
    <definedName name="ciclovia6" localSheetId="6" hidden="1">{#N/A,#N/A,FALSE,"ALVENARIA";#N/A,#N/A,FALSE,"BLOCOS";#N/A,#N/A,FALSE,"CINTAS";#N/A,#N/A,FALSE,"CORTINA";#N/A,#N/A,FALSE,"LAJES";#N/A,#N/A,FALSE,"PILARES";#N/A,#N/A,FALSE,"VIGAS"}</definedName>
    <definedName name="ciclovia6" localSheetId="7" hidden="1">{#N/A,#N/A,FALSE,"ALVENARIA";#N/A,#N/A,FALSE,"BLOCOS";#N/A,#N/A,FALSE,"CINTAS";#N/A,#N/A,FALSE,"CORTINA";#N/A,#N/A,FALSE,"LAJES";#N/A,#N/A,FALSE,"PILARES";#N/A,#N/A,FALSE,"VIGAS"}</definedName>
    <definedName name="ciclovia6" localSheetId="2" hidden="1">{#N/A,#N/A,FALSE,"ALVENARIA";#N/A,#N/A,FALSE,"BLOCOS";#N/A,#N/A,FALSE,"CINTAS";#N/A,#N/A,FALSE,"CORTINA";#N/A,#N/A,FALSE,"LAJES";#N/A,#N/A,FALSE,"PILARES";#N/A,#N/A,FALSE,"VIGAS"}</definedName>
    <definedName name="ciclovia6" localSheetId="1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4" hidden="1">{#N/A,#N/A,FALSE,"ALVENARIA";#N/A,#N/A,FALSE,"BLOCOS";#N/A,#N/A,FALSE,"CINTAS";#N/A,#N/A,FALSE,"CORTINA";#N/A,#N/A,FALSE,"LAJES";#N/A,#N/A,FALSE,"PILARES";#N/A,#N/A,FALSE,"VIGAS"}</definedName>
    <definedName name="ciclovia7" localSheetId="3" hidden="1">{#N/A,#N/A,FALSE,"ALVENARIA";#N/A,#N/A,FALSE,"BLOCOS";#N/A,#N/A,FALSE,"CINTAS";#N/A,#N/A,FALSE,"CORTINA";#N/A,#N/A,FALSE,"LAJES";#N/A,#N/A,FALSE,"PILARES";#N/A,#N/A,FALSE,"VIGAS"}</definedName>
    <definedName name="ciclovia7" localSheetId="6" hidden="1">{#N/A,#N/A,FALSE,"ALVENARIA";#N/A,#N/A,FALSE,"BLOCOS";#N/A,#N/A,FALSE,"CINTAS";#N/A,#N/A,FALSE,"CORTINA";#N/A,#N/A,FALSE,"LAJES";#N/A,#N/A,FALSE,"PILARES";#N/A,#N/A,FALSE,"VIGAS"}</definedName>
    <definedName name="ciclovia7" localSheetId="7" hidden="1">{#N/A,#N/A,FALSE,"ALVENARIA";#N/A,#N/A,FALSE,"BLOCOS";#N/A,#N/A,FALSE,"CINTAS";#N/A,#N/A,FALSE,"CORTINA";#N/A,#N/A,FALSE,"LAJES";#N/A,#N/A,FALSE,"PILARES";#N/A,#N/A,FALSE,"VIGAS"}</definedName>
    <definedName name="ciclovia7" localSheetId="2" hidden="1">{#N/A,#N/A,FALSE,"ALVENARIA";#N/A,#N/A,FALSE,"BLOCOS";#N/A,#N/A,FALSE,"CINTAS";#N/A,#N/A,FALSE,"CORTINA";#N/A,#N/A,FALSE,"LAJES";#N/A,#N/A,FALSE,"PILARES";#N/A,#N/A,FALSE,"VIGAS"}</definedName>
    <definedName name="ciclovia7" localSheetId="1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4" hidden="1">{#N/A,#N/A,FALSE,"ALVENARIA";#N/A,#N/A,FALSE,"BLOCOS";#N/A,#N/A,FALSE,"CINTAS";#N/A,#N/A,FALSE,"CORTINA";#N/A,#N/A,FALSE,"LAJES";#N/A,#N/A,FALSE,"PILARES";#N/A,#N/A,FALSE,"VIGAS"}</definedName>
    <definedName name="ciclovia8" localSheetId="3" hidden="1">{#N/A,#N/A,FALSE,"ALVENARIA";#N/A,#N/A,FALSE,"BLOCOS";#N/A,#N/A,FALSE,"CINTAS";#N/A,#N/A,FALSE,"CORTINA";#N/A,#N/A,FALSE,"LAJES";#N/A,#N/A,FALSE,"PILARES";#N/A,#N/A,FALSE,"VIGAS"}</definedName>
    <definedName name="ciclovia8" localSheetId="6" hidden="1">{#N/A,#N/A,FALSE,"ALVENARIA";#N/A,#N/A,FALSE,"BLOCOS";#N/A,#N/A,FALSE,"CINTAS";#N/A,#N/A,FALSE,"CORTINA";#N/A,#N/A,FALSE,"LAJES";#N/A,#N/A,FALSE,"PILARES";#N/A,#N/A,FALSE,"VIGAS"}</definedName>
    <definedName name="ciclovia8" localSheetId="7" hidden="1">{#N/A,#N/A,FALSE,"ALVENARIA";#N/A,#N/A,FALSE,"BLOCOS";#N/A,#N/A,FALSE,"CINTAS";#N/A,#N/A,FALSE,"CORTINA";#N/A,#N/A,FALSE,"LAJES";#N/A,#N/A,FALSE,"PILARES";#N/A,#N/A,FALSE,"VIGAS"}</definedName>
    <definedName name="ciclovia8" localSheetId="2" hidden="1">{#N/A,#N/A,FALSE,"ALVENARIA";#N/A,#N/A,FALSE,"BLOCOS";#N/A,#N/A,FALSE,"CINTAS";#N/A,#N/A,FALSE,"CORTINA";#N/A,#N/A,FALSE,"LAJES";#N/A,#N/A,FALSE,"PILARES";#N/A,#N/A,FALSE,"VIGAS"}</definedName>
    <definedName name="ciclovia8" localSheetId="1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4">#REF!</definedName>
    <definedName name="Cliente" localSheetId="3">#REF!</definedName>
    <definedName name="Cliente" localSheetId="2">#REF!</definedName>
    <definedName name="Cliente">#REF!</definedName>
    <definedName name="codigo" localSheetId="4">#REF!</definedName>
    <definedName name="codigo" localSheetId="3">#REF!</definedName>
    <definedName name="codigo" localSheetId="2">#REF!</definedName>
    <definedName name="codigo">#REF!</definedName>
    <definedName name="CÓDIGO" localSheetId="4">#REF!</definedName>
    <definedName name="CÓDIGO" localSheetId="3">#REF!</definedName>
    <definedName name="CÓDIGO" localSheetId="2">#REF!</definedName>
    <definedName name="CÓDIGO">#REF!</definedName>
    <definedName name="cotação" localSheetId="4" hidden="1">{#N/A,#N/A,FALSE,"ALVENARIA";#N/A,#N/A,FALSE,"BLOCOS";#N/A,#N/A,FALSE,"CINTAS";#N/A,#N/A,FALSE,"CORTINA";#N/A,#N/A,FALSE,"LAJES";#N/A,#N/A,FALSE,"PILARES";#N/A,#N/A,FALSE,"VIGAS"}</definedName>
    <definedName name="cotação" localSheetId="3" hidden="1">{#N/A,#N/A,FALSE,"ALVENARIA";#N/A,#N/A,FALSE,"BLOCOS";#N/A,#N/A,FALSE,"CINTAS";#N/A,#N/A,FALSE,"CORTINA";#N/A,#N/A,FALSE,"LAJES";#N/A,#N/A,FALSE,"PILARES";#N/A,#N/A,FALSE,"VIGAS"}</definedName>
    <definedName name="cotação" localSheetId="6" hidden="1">{#N/A,#N/A,FALSE,"ALVENARIA";#N/A,#N/A,FALSE,"BLOCOS";#N/A,#N/A,FALSE,"CINTAS";#N/A,#N/A,FALSE,"CORTINA";#N/A,#N/A,FALSE,"LAJES";#N/A,#N/A,FALSE,"PILARES";#N/A,#N/A,FALSE,"VIGAS"}</definedName>
    <definedName name="cotação" localSheetId="7" hidden="1">{#N/A,#N/A,FALSE,"ALVENARIA";#N/A,#N/A,FALSE,"BLOCOS";#N/A,#N/A,FALSE,"CINTAS";#N/A,#N/A,FALSE,"CORTINA";#N/A,#N/A,FALSE,"LAJES";#N/A,#N/A,FALSE,"PILARES";#N/A,#N/A,FALSE,"VIGAS"}</definedName>
    <definedName name="cotação" localSheetId="2" hidden="1">{#N/A,#N/A,FALSE,"ALVENARIA";#N/A,#N/A,FALSE,"BLOCOS";#N/A,#N/A,FALSE,"CINTAS";#N/A,#N/A,FALSE,"CORTINA";#N/A,#N/A,FALSE,"LAJES";#N/A,#N/A,FALSE,"PILARES";#N/A,#N/A,FALSE,"VIGAS"}</definedName>
    <definedName name="cotação" localSheetId="1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bp">'[2]PLANILHA FONTE'!$B$1:$G$290</definedName>
    <definedName name="CRONOGRAMA_PERDE" localSheetId="6">[3]!PassaExtenso</definedName>
    <definedName name="CRONOGRAMA_PERDE" localSheetId="7">[3]!PassaExtenso</definedName>
    <definedName name="CRONOGRAMA_PERDE">[3]!PassaExtenso</definedName>
    <definedName name="ddd" localSheetId="4" hidden="1">{#N/A,#N/A,FALSE,"ALVENARIA";#N/A,#N/A,FALSE,"BLOCOS";#N/A,#N/A,FALSE,"CINTAS";#N/A,#N/A,FALSE,"CORTINA";#N/A,#N/A,FALSE,"LAJES";#N/A,#N/A,FALSE,"PILARES";#N/A,#N/A,FALSE,"VIGAS"}</definedName>
    <definedName name="ddd" localSheetId="3" hidden="1">{#N/A,#N/A,FALSE,"ALVENARIA";#N/A,#N/A,FALSE,"BLOCOS";#N/A,#N/A,FALSE,"CINTAS";#N/A,#N/A,FALSE,"CORTINA";#N/A,#N/A,FALSE,"LAJES";#N/A,#N/A,FALSE,"PILARES";#N/A,#N/A,FALSE,"VIGAS"}</definedName>
    <definedName name="ddd" localSheetId="6" hidden="1">{#N/A,#N/A,FALSE,"ALVENARIA";#N/A,#N/A,FALSE,"BLOCOS";#N/A,#N/A,FALSE,"CINTAS";#N/A,#N/A,FALSE,"CORTINA";#N/A,#N/A,FALSE,"LAJES";#N/A,#N/A,FALSE,"PILARES";#N/A,#N/A,FALSE,"VIGAS"}</definedName>
    <definedName name="ddd" localSheetId="7" hidden="1">{#N/A,#N/A,FALSE,"ALVENARIA";#N/A,#N/A,FALSE,"BLOCOS";#N/A,#N/A,FALSE,"CINTAS";#N/A,#N/A,FALSE,"CORTINA";#N/A,#N/A,FALSE,"LAJES";#N/A,#N/A,FALSE,"PILARES";#N/A,#N/A,FALSE,"VIGAS"}</definedName>
    <definedName name="ddd" localSheetId="2" hidden="1">{#N/A,#N/A,FALSE,"ALVENARIA";#N/A,#N/A,FALSE,"BLOCOS";#N/A,#N/A,FALSE,"CINTAS";#N/A,#N/A,FALSE,"CORTINA";#N/A,#N/A,FALSE,"LAJES";#N/A,#N/A,FALSE,"PILARES";#N/A,#N/A,FALSE,"VIGAS"}</definedName>
    <definedName name="ddd" localSheetId="1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IDO" localSheetId="4">#REF!</definedName>
    <definedName name="DIDO" localSheetId="3">#REF!</definedName>
    <definedName name="DIDO" localSheetId="2">#REF!</definedName>
    <definedName name="DIDO">#REF!</definedName>
    <definedName name="DOLAR">[4]INSUMOS!$G$8</definedName>
    <definedName name="e" localSheetId="4">#REF!</definedName>
    <definedName name="e" localSheetId="3">#REF!</definedName>
    <definedName name="e" localSheetId="6">#REF!</definedName>
    <definedName name="e" localSheetId="7">#REF!</definedName>
    <definedName name="e" localSheetId="2">#REF!</definedName>
    <definedName name="e">#REF!</definedName>
    <definedName name="ersdcefgbrnghrbgbrgfbgfwbvbfgvwfv" localSheetId="4">#REF!</definedName>
    <definedName name="ersdcefgbrnghrbgbrgfbgfwbvbfgvwfv" localSheetId="3">#REF!</definedName>
    <definedName name="ersdcefgbrnghrbgbrgfbgfwbvbfgvwfv" localSheetId="6">#REF!</definedName>
    <definedName name="ersdcefgbrnghrbgbrgfbgfwbvbfgvwfv" localSheetId="7">#REF!</definedName>
    <definedName name="ersdcefgbrnghrbgbrgfbgfwbvbfgvwfv" localSheetId="2">#REF!</definedName>
    <definedName name="ersdcefgbrnghrbgbrgfbgfwbvbfgvwfv" localSheetId="1">#REF!</definedName>
    <definedName name="ersdcefgbrnghrbgbrgfbgfwbvbfgvwfv">#REF!</definedName>
    <definedName name="Excel_BuiltIn_Print_Area_2" localSheetId="6">#REF!</definedName>
    <definedName name="Excel_BuiltIn_Print_Area_2" localSheetId="7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rnecedor">#REF!</definedName>
    <definedName name="Fossa20" localSheetId="4" hidden="1">{#N/A,#N/A,FALSE,"ALVENARIA";#N/A,#N/A,FALSE,"BLOCOS";#N/A,#N/A,FALSE,"CINTAS";#N/A,#N/A,FALSE,"CORTINA";#N/A,#N/A,FALSE,"LAJES";#N/A,#N/A,FALSE,"PILARES";#N/A,#N/A,FALSE,"VIGAS"}</definedName>
    <definedName name="Fossa20" localSheetId="3" hidden="1">{#N/A,#N/A,FALSE,"ALVENARIA";#N/A,#N/A,FALSE,"BLOCOS";#N/A,#N/A,FALSE,"CINTAS";#N/A,#N/A,FALSE,"CORTINA";#N/A,#N/A,FALSE,"LAJES";#N/A,#N/A,FALSE,"PILARES";#N/A,#N/A,FALSE,"VIGAS"}</definedName>
    <definedName name="Fossa20" localSheetId="6" hidden="1">{#N/A,#N/A,FALSE,"ALVENARIA";#N/A,#N/A,FALSE,"BLOCOS";#N/A,#N/A,FALSE,"CINTAS";#N/A,#N/A,FALSE,"CORTINA";#N/A,#N/A,FALSE,"LAJES";#N/A,#N/A,FALSE,"PILARES";#N/A,#N/A,FALSE,"VIGAS"}</definedName>
    <definedName name="Fossa20" localSheetId="7" hidden="1">{#N/A,#N/A,FALSE,"ALVENARIA";#N/A,#N/A,FALSE,"BLOCOS";#N/A,#N/A,FALSE,"CINTAS";#N/A,#N/A,FALSE,"CORTINA";#N/A,#N/A,FALSE,"LAJES";#N/A,#N/A,FALSE,"PILARES";#N/A,#N/A,FALSE,"VIGAS"}</definedName>
    <definedName name="Fossa20" localSheetId="2" hidden="1">{#N/A,#N/A,FALSE,"ALVENARIA";#N/A,#N/A,FALSE,"BLOCOS";#N/A,#N/A,FALSE,"CINTAS";#N/A,#N/A,FALSE,"CORTINA";#N/A,#N/A,FALSE,"LAJES";#N/A,#N/A,FALSE,"PILARES";#N/A,#N/A,FALSE,"VIGAS"}</definedName>
    <definedName name="Fossa20" localSheetId="1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localSheetId="4" hidden="1">{#N/A,#N/A,FALSE,"ALVENARIA";#N/A,#N/A,FALSE,"BLOCOS";#N/A,#N/A,FALSE,"CINTAS";#N/A,#N/A,FALSE,"CORTINA";#N/A,#N/A,FALSE,"LAJES";#N/A,#N/A,FALSE,"PILARES";#N/A,#N/A,FALSE,"VIGAS"}</definedName>
    <definedName name="fran" localSheetId="3" hidden="1">{#N/A,#N/A,FALSE,"ALVENARIA";#N/A,#N/A,FALSE,"BLOCOS";#N/A,#N/A,FALSE,"CINTAS";#N/A,#N/A,FALSE,"CORTINA";#N/A,#N/A,FALSE,"LAJES";#N/A,#N/A,FALSE,"PILARES";#N/A,#N/A,FALSE,"VIGAS"}</definedName>
    <definedName name="fran" localSheetId="6" hidden="1">{#N/A,#N/A,FALSE,"ALVENARIA";#N/A,#N/A,FALSE,"BLOCOS";#N/A,#N/A,FALSE,"CINTAS";#N/A,#N/A,FALSE,"CORTINA";#N/A,#N/A,FALSE,"LAJES";#N/A,#N/A,FALSE,"PILARES";#N/A,#N/A,FALSE,"VIGAS"}</definedName>
    <definedName name="fran" localSheetId="7" hidden="1">{#N/A,#N/A,FALSE,"ALVENARIA";#N/A,#N/A,FALSE,"BLOCOS";#N/A,#N/A,FALSE,"CINTAS";#N/A,#N/A,FALSE,"CORTINA";#N/A,#N/A,FALSE,"LAJES";#N/A,#N/A,FALSE,"PILARES";#N/A,#N/A,FALSE,"VIGAS"}</definedName>
    <definedName name="fran" localSheetId="2" hidden="1">{#N/A,#N/A,FALSE,"ALVENARIA";#N/A,#N/A,FALSE,"BLOCOS";#N/A,#N/A,FALSE,"CINTAS";#N/A,#N/A,FALSE,"CORTINA";#N/A,#N/A,FALSE,"LAJES";#N/A,#N/A,FALSE,"PILARES";#N/A,#N/A,FALSE,"VIGAS"}</definedName>
    <definedName name="fran" localSheetId="1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nsumos">[5]INSUMOS!$A$1:$D$786</definedName>
    <definedName name="Item" localSheetId="4">#REF!</definedName>
    <definedName name="Item" localSheetId="3">#REF!</definedName>
    <definedName name="Item" localSheetId="6">#REF!</definedName>
    <definedName name="Item" localSheetId="7">#REF!</definedName>
    <definedName name="Item" localSheetId="2">#REF!</definedName>
    <definedName name="Item">#REF!</definedName>
    <definedName name="joa" localSheetId="4">#REF!</definedName>
    <definedName name="joa" localSheetId="3">#REF!</definedName>
    <definedName name="joa" localSheetId="6">#REF!</definedName>
    <definedName name="joa" localSheetId="7">#REF!</definedName>
    <definedName name="joa" localSheetId="2">#REF!</definedName>
    <definedName name="joa">#REF!</definedName>
    <definedName name="LALA" localSheetId="6">[3]!PassaExtenso</definedName>
    <definedName name="LALA" localSheetId="7">[3]!PassaExtenso</definedName>
    <definedName name="LALA">[3]!PassaExtenso</definedName>
    <definedName name="LALU" localSheetId="6">[3]!PassaExtenso</definedName>
    <definedName name="LALU" localSheetId="7">[3]!PassaExtenso</definedName>
    <definedName name="LALU">[3]!PassaExtenso</definedName>
    <definedName name="leosde" localSheetId="4">#REF!</definedName>
    <definedName name="leosde" localSheetId="3">#REF!</definedName>
    <definedName name="leosde" localSheetId="6">#REF!</definedName>
    <definedName name="leosde" localSheetId="7">#REF!</definedName>
    <definedName name="leosde" localSheetId="2">#REF!</definedName>
    <definedName name="leosde" localSheetId="1">#REF!</definedName>
    <definedName name="leosde">#REF!</definedName>
    <definedName name="Local" localSheetId="4">#REF!</definedName>
    <definedName name="Local" localSheetId="3">#REF!</definedName>
    <definedName name="Local" localSheetId="6">#REF!</definedName>
    <definedName name="Local" localSheetId="7">#REF!</definedName>
    <definedName name="Local" localSheetId="2">#REF!</definedName>
    <definedName name="Local">#REF!</definedName>
    <definedName name="mac" localSheetId="4" hidden="1">{#N/A,#N/A,FALSE,"ALVENARIA";#N/A,#N/A,FALSE,"BLOCOS";#N/A,#N/A,FALSE,"CINTAS";#N/A,#N/A,FALSE,"CORTINA";#N/A,#N/A,FALSE,"LAJES";#N/A,#N/A,FALSE,"PILARES";#N/A,#N/A,FALSE,"VIGAS"}</definedName>
    <definedName name="mac" localSheetId="3" hidden="1">{#N/A,#N/A,FALSE,"ALVENARIA";#N/A,#N/A,FALSE,"BLOCOS";#N/A,#N/A,FALSE,"CINTAS";#N/A,#N/A,FALSE,"CORTINA";#N/A,#N/A,FALSE,"LAJES";#N/A,#N/A,FALSE,"PILARES";#N/A,#N/A,FALSE,"VIGAS"}</definedName>
    <definedName name="mac" localSheetId="6" hidden="1">{#N/A,#N/A,FALSE,"ALVENARIA";#N/A,#N/A,FALSE,"BLOCOS";#N/A,#N/A,FALSE,"CINTAS";#N/A,#N/A,FALSE,"CORTINA";#N/A,#N/A,FALSE,"LAJES";#N/A,#N/A,FALSE,"PILARES";#N/A,#N/A,FALSE,"VIGAS"}</definedName>
    <definedName name="mac" localSheetId="7" hidden="1">{#N/A,#N/A,FALSE,"ALVENARIA";#N/A,#N/A,FALSE,"BLOCOS";#N/A,#N/A,FALSE,"CINTAS";#N/A,#N/A,FALSE,"CORTINA";#N/A,#N/A,FALSE,"LAJES";#N/A,#N/A,FALSE,"PILARES";#N/A,#N/A,FALSE,"VIGAS"}</definedName>
    <definedName name="mac" localSheetId="2" hidden="1">{#N/A,#N/A,FALSE,"ALVENARIA";#N/A,#N/A,FALSE,"BLOCOS";#N/A,#N/A,FALSE,"CINTAS";#N/A,#N/A,FALSE,"CORTINA";#N/A,#N/A,FALSE,"LAJES";#N/A,#N/A,FALSE,"PILARES";#N/A,#N/A,FALSE,"VIGAS"}</definedName>
    <definedName name="mac" localSheetId="1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4" hidden="1">{#N/A,#N/A,FALSE,"ALVENARIA";#N/A,#N/A,FALSE,"BLOCOS";#N/A,#N/A,FALSE,"CINTAS";#N/A,#N/A,FALSE,"CORTINA";#N/A,#N/A,FALSE,"LAJES";#N/A,#N/A,FALSE,"PILARES";#N/A,#N/A,FALSE,"VIGAS"}</definedName>
    <definedName name="MACAHDO" localSheetId="3" hidden="1">{#N/A,#N/A,FALSE,"ALVENARIA";#N/A,#N/A,FALSE,"BLOCOS";#N/A,#N/A,FALSE,"CINTAS";#N/A,#N/A,FALSE,"CORTINA";#N/A,#N/A,FALSE,"LAJES";#N/A,#N/A,FALSE,"PILARES";#N/A,#N/A,FALSE,"VIGAS"}</definedName>
    <definedName name="MACAHDO" localSheetId="6" hidden="1">{#N/A,#N/A,FALSE,"ALVENARIA";#N/A,#N/A,FALSE,"BLOCOS";#N/A,#N/A,FALSE,"CINTAS";#N/A,#N/A,FALSE,"CORTINA";#N/A,#N/A,FALSE,"LAJES";#N/A,#N/A,FALSE,"PILARES";#N/A,#N/A,FALSE,"VIGAS"}</definedName>
    <definedName name="MACAHDO" localSheetId="7" hidden="1">{#N/A,#N/A,FALSE,"ALVENARIA";#N/A,#N/A,FALSE,"BLOCOS";#N/A,#N/A,FALSE,"CINTAS";#N/A,#N/A,FALSE,"CORTINA";#N/A,#N/A,FALSE,"LAJES";#N/A,#N/A,FALSE,"PILARES";#N/A,#N/A,FALSE,"VIGAS"}</definedName>
    <definedName name="MACAHDO" localSheetId="2" hidden="1">{#N/A,#N/A,FALSE,"ALVENARIA";#N/A,#N/A,FALSE,"BLOCOS";#N/A,#N/A,FALSE,"CINTAS";#N/A,#N/A,FALSE,"CORTINA";#N/A,#N/A,FALSE,"LAJES";#N/A,#N/A,FALSE,"PILARES";#N/A,#N/A,FALSE,"VIGAS"}</definedName>
    <definedName name="MACAHDO" localSheetId="1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4" hidden="1">{#N/A,#N/A,FALSE,"ALVENARIA";#N/A,#N/A,FALSE,"BLOCOS";#N/A,#N/A,FALSE,"CINTAS";#N/A,#N/A,FALSE,"CORTINA";#N/A,#N/A,FALSE,"LAJES";#N/A,#N/A,FALSE,"PILARES";#N/A,#N/A,FALSE,"VIGAS"}</definedName>
    <definedName name="MACHADO" localSheetId="3" hidden="1">{#N/A,#N/A,FALSE,"ALVENARIA";#N/A,#N/A,FALSE,"BLOCOS";#N/A,#N/A,FALSE,"CINTAS";#N/A,#N/A,FALSE,"CORTINA";#N/A,#N/A,FALSE,"LAJES";#N/A,#N/A,FALSE,"PILARES";#N/A,#N/A,FALSE,"VIGAS"}</definedName>
    <definedName name="MACHADO" localSheetId="6" hidden="1">{#N/A,#N/A,FALSE,"ALVENARIA";#N/A,#N/A,FALSE,"BLOCOS";#N/A,#N/A,FALSE,"CINTAS";#N/A,#N/A,FALSE,"CORTINA";#N/A,#N/A,FALSE,"LAJES";#N/A,#N/A,FALSE,"PILARES";#N/A,#N/A,FALSE,"VIGAS"}</definedName>
    <definedName name="MACHADO" localSheetId="7" hidden="1">{#N/A,#N/A,FALSE,"ALVENARIA";#N/A,#N/A,FALSE,"BLOCOS";#N/A,#N/A,FALSE,"CINTAS";#N/A,#N/A,FALSE,"CORTINA";#N/A,#N/A,FALSE,"LAJES";#N/A,#N/A,FALSE,"PILARES";#N/A,#N/A,FALSE,"VIGAS"}</definedName>
    <definedName name="MACHADO" localSheetId="2" hidden="1">{#N/A,#N/A,FALSE,"ALVENARIA";#N/A,#N/A,FALSE,"BLOCOS";#N/A,#N/A,FALSE,"CINTAS";#N/A,#N/A,FALSE,"CORTINA";#N/A,#N/A,FALSE,"LAJES";#N/A,#N/A,FALSE,"PILARES";#N/A,#N/A,FALSE,"VIGAS"}</definedName>
    <definedName name="MACHADO" localSheetId="1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 localSheetId="4">#REF!</definedName>
    <definedName name="maia" localSheetId="3">#REF!</definedName>
    <definedName name="maia" localSheetId="2">#REF!</definedName>
    <definedName name="maia">#REF!</definedName>
    <definedName name="mel" localSheetId="4">#REF!</definedName>
    <definedName name="mel" localSheetId="3">#REF!</definedName>
    <definedName name="mel" localSheetId="2">#REF!</definedName>
    <definedName name="mel">#REF!</definedName>
    <definedName name="melissa">[6]Orcamento!$B$7:$C$268</definedName>
    <definedName name="NCOMPOSICOES">7</definedName>
    <definedName name="NCOTACOES">15</definedName>
    <definedName name="noo" localSheetId="4" hidden="1">{#N/A,#N/A,FALSE,"ALVENARIA";#N/A,#N/A,FALSE,"BLOCOS";#N/A,#N/A,FALSE,"CINTAS";#N/A,#N/A,FALSE,"CORTINA";#N/A,#N/A,FALSE,"LAJES";#N/A,#N/A,FALSE,"PILARES";#N/A,#N/A,FALSE,"VIGAS"}</definedName>
    <definedName name="noo" localSheetId="3" hidden="1">{#N/A,#N/A,FALSE,"ALVENARIA";#N/A,#N/A,FALSE,"BLOCOS";#N/A,#N/A,FALSE,"CINTAS";#N/A,#N/A,FALSE,"CORTINA";#N/A,#N/A,FALSE,"LAJES";#N/A,#N/A,FALSE,"PILARES";#N/A,#N/A,FALSE,"VIGAS"}</definedName>
    <definedName name="noo" localSheetId="6" hidden="1">{#N/A,#N/A,FALSE,"ALVENARIA";#N/A,#N/A,FALSE,"BLOCOS";#N/A,#N/A,FALSE,"CINTAS";#N/A,#N/A,FALSE,"CORTINA";#N/A,#N/A,FALSE,"LAJES";#N/A,#N/A,FALSE,"PILARES";#N/A,#N/A,FALSE,"VIGAS"}</definedName>
    <definedName name="noo" localSheetId="7" hidden="1">{#N/A,#N/A,FALSE,"ALVENARIA";#N/A,#N/A,FALSE,"BLOCOS";#N/A,#N/A,FALSE,"CINTAS";#N/A,#N/A,FALSE,"CORTINA";#N/A,#N/A,FALSE,"LAJES";#N/A,#N/A,FALSE,"PILARES";#N/A,#N/A,FALSE,"VIGAS"}</definedName>
    <definedName name="noo" localSheetId="2" hidden="1">{#N/A,#N/A,FALSE,"ALVENARIA";#N/A,#N/A,FALSE,"BLOCOS";#N/A,#N/A,FALSE,"CINTAS";#N/A,#N/A,FALSE,"CORTINA";#N/A,#N/A,FALSE,"LAJES";#N/A,#N/A,FALSE,"PILARES";#N/A,#N/A,FALSE,"VIGAS"}</definedName>
    <definedName name="noo" localSheetId="1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[6]Orcamento!$B$9:$C$149</definedName>
    <definedName name="orcamento" localSheetId="4" hidden="1">{#N/A,#N/A,FALSE,"ALVENARIA";#N/A,#N/A,FALSE,"BLOCOS";#N/A,#N/A,FALSE,"CINTAS";#N/A,#N/A,FALSE,"CORTINA";#N/A,#N/A,FALSE,"LAJES";#N/A,#N/A,FALSE,"PILARES";#N/A,#N/A,FALSE,"VIGAS"}</definedName>
    <definedName name="orcamento" localSheetId="3" hidden="1">{#N/A,#N/A,FALSE,"ALVENARIA";#N/A,#N/A,FALSE,"BLOCOS";#N/A,#N/A,FALSE,"CINTAS";#N/A,#N/A,FALSE,"CORTINA";#N/A,#N/A,FALSE,"LAJES";#N/A,#N/A,FALSE,"PILARES";#N/A,#N/A,FALSE,"VIGAS"}</definedName>
    <definedName name="orcamento" localSheetId="6" hidden="1">{#N/A,#N/A,FALSE,"ALVENARIA";#N/A,#N/A,FALSE,"BLOCOS";#N/A,#N/A,FALSE,"CINTAS";#N/A,#N/A,FALSE,"CORTINA";#N/A,#N/A,FALSE,"LAJES";#N/A,#N/A,FALSE,"PILARES";#N/A,#N/A,FALSE,"VIGAS"}</definedName>
    <definedName name="orcamento" localSheetId="7" hidden="1">{#N/A,#N/A,FALSE,"ALVENARIA";#N/A,#N/A,FALSE,"BLOCOS";#N/A,#N/A,FALSE,"CINTAS";#N/A,#N/A,FALSE,"CORTINA";#N/A,#N/A,FALSE,"LAJES";#N/A,#N/A,FALSE,"PILARES";#N/A,#N/A,FALSE,"VIGAS"}</definedName>
    <definedName name="orcamento" localSheetId="2" hidden="1">{#N/A,#N/A,FALSE,"ALVENARIA";#N/A,#N/A,FALSE,"BLOCOS";#N/A,#N/A,FALSE,"CINTAS";#N/A,#N/A,FALSE,"CORTINA";#N/A,#N/A,FALSE,"LAJES";#N/A,#N/A,FALSE,"PILARES";#N/A,#N/A,FALSE,"VIGAS"}</definedName>
    <definedName name="orcamento" localSheetId="1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 localSheetId="6">[7]!PassaExtenso</definedName>
    <definedName name="PassaExtenso" localSheetId="7">[7]!PassaExtenso</definedName>
    <definedName name="PassaExtenso">[7]!PassaExtenso</definedName>
    <definedName name="Pedreiro_de_acabamento">[4]INSUMOS!$B$11</definedName>
    <definedName name="plan" localSheetId="4">#REF!</definedName>
    <definedName name="plan" localSheetId="3">#REF!</definedName>
    <definedName name="plan" localSheetId="6">#REF!</definedName>
    <definedName name="plan" localSheetId="7">#REF!</definedName>
    <definedName name="plan" localSheetId="2">#REF!</definedName>
    <definedName name="plan">#REF!</definedName>
    <definedName name="Plano" localSheetId="4">#REF!</definedName>
    <definedName name="Plano" localSheetId="3">#REF!</definedName>
    <definedName name="Plano" localSheetId="6">#REF!</definedName>
    <definedName name="Plano" localSheetId="7">#REF!</definedName>
    <definedName name="Plano" localSheetId="2">#REF!</definedName>
    <definedName name="Plano">#REF!</definedName>
    <definedName name="PP1.1" localSheetId="6">#REF!</definedName>
    <definedName name="PP1.1" localSheetId="7">#REF!</definedName>
    <definedName name="PP1.1" localSheetId="1">#REF!</definedName>
    <definedName name="PP1.1">#REF!</definedName>
    <definedName name="PP1.10" localSheetId="1">#REF!</definedName>
    <definedName name="PP1.10">#REF!</definedName>
    <definedName name="PP1.11" localSheetId="1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SIIG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'[8]PLANILHA FONTE'!$B$2:$G$197</definedName>
    <definedName name="TABELA">'[9]PLANILHA FONTE'!$B$1:$G$290</definedName>
    <definedName name="TABELA.">'[8]PLANILHA FONTE'!$B$2:$G$197</definedName>
    <definedName name="TABELAA">'[8]PLANILHA FONTE'!$B$2:$G$197</definedName>
    <definedName name="_xlnm.Print_Titles" localSheetId="10">'CRONOGRAMA - JANUÁRIA'!$A:$C</definedName>
    <definedName name="_xlnm.Print_Titles" localSheetId="1">'Planilha Orcamentária'!$1:$9</definedName>
    <definedName name="TONINHO" localSheetId="4">#REF!</definedName>
    <definedName name="TONINHO" localSheetId="3">#REF!</definedName>
    <definedName name="TONINHO" localSheetId="6">#REF!</definedName>
    <definedName name="TONINHO" localSheetId="7">#REF!</definedName>
    <definedName name="TONINHO" localSheetId="2">#REF!</definedName>
    <definedName name="TONINHO">#REF!</definedName>
    <definedName name="TOT.P" localSheetId="4">#REF!</definedName>
    <definedName name="TOT.P" localSheetId="3">#REF!</definedName>
    <definedName name="TOT.P" localSheetId="6">#REF!</definedName>
    <definedName name="TOT.P" localSheetId="7">#REF!</definedName>
    <definedName name="TOT.P" localSheetId="2">#REF!</definedName>
    <definedName name="TOT.P" localSheetId="1">#REF!</definedName>
    <definedName name="TOT.P">#REF!</definedName>
    <definedName name="TOT1.P" localSheetId="6">#REF!</definedName>
    <definedName name="TOT1.P" localSheetId="7">#REF!</definedName>
    <definedName name="TOT1.P" localSheetId="1">#REF!</definedName>
    <definedName name="TOT1.P">#REF!</definedName>
    <definedName name="TT.1" localSheetId="1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UN">'[10]ORÇ. PRAÇ'!$F$81</definedName>
    <definedName name="Unidade">#REF!</definedName>
    <definedName name="wrn.mode_lev.xls." localSheetId="4" hidden="1">{#N/A,#N/A,FALSE,"ALVENARIA";#N/A,#N/A,FALSE,"BLOCOS";#N/A,#N/A,FALSE,"CINTAS";#N/A,#N/A,FALSE,"CORTINA";#N/A,#N/A,FALSE,"LAJES";#N/A,#N/A,FALSE,"PILARES";#N/A,#N/A,FALSE,"VIGAS"}</definedName>
    <definedName name="wrn.mode_lev.xls." localSheetId="3" hidden="1">{#N/A,#N/A,FALSE,"ALVENARIA";#N/A,#N/A,FALSE,"BLOCOS";#N/A,#N/A,FALSE,"CINTAS";#N/A,#N/A,FALSE,"CORTINA";#N/A,#N/A,FALSE,"LAJES";#N/A,#N/A,FALSE,"PILARES";#N/A,#N/A,FALSE,"VIGAS"}</definedName>
    <definedName name="wrn.mode_lev.xls." localSheetId="6" hidden="1">{#N/A,#N/A,FALSE,"ALVENARIA";#N/A,#N/A,FALSE,"BLOCOS";#N/A,#N/A,FALSE,"CINTAS";#N/A,#N/A,FALSE,"CORTINA";#N/A,#N/A,FALSE,"LAJES";#N/A,#N/A,FALSE,"PILARES";#N/A,#N/A,FALSE,"VIGAS"}</definedName>
    <definedName name="wrn.mode_lev.xls." localSheetId="7" hidden="1">{#N/A,#N/A,FALSE,"ALVENARIA";#N/A,#N/A,FALSE,"BLOCOS";#N/A,#N/A,FALSE,"CINTAS";#N/A,#N/A,FALSE,"CORTINA";#N/A,#N/A,FALSE,"LAJES";#N/A,#N/A,FALSE,"PILARES";#N/A,#N/A,FALSE,"VIGAS"}</definedName>
    <definedName name="wrn.mode_lev.xls." localSheetId="2" hidden="1">{#N/A,#N/A,FALSE,"ALVENARIA";#N/A,#N/A,FALSE,"BLOCOS";#N/A,#N/A,FALSE,"CINTAS";#N/A,#N/A,FALSE,"CORTINA";#N/A,#N/A,FALSE,"LAJES";#N/A,#N/A,FALSE,"PILARES";#N/A,#N/A,FALSE,"VIGAS"}</definedName>
    <definedName name="wrn.mode_lev.xls." localSheetId="1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localSheetId="4" hidden="1">{#N/A,#N/A,FALSE,"ALVENARIA";#N/A,#N/A,FALSE,"BLOCOS";#N/A,#N/A,FALSE,"CINTAS";#N/A,#N/A,FALSE,"CORTINA";#N/A,#N/A,FALSE,"LAJES";#N/A,#N/A,FALSE,"PILARES";#N/A,#N/A,FALSE,"VIGAS"}</definedName>
    <definedName name="x" localSheetId="3" hidden="1">{#N/A,#N/A,FALSE,"ALVENARIA";#N/A,#N/A,FALSE,"BLOCOS";#N/A,#N/A,FALSE,"CINTAS";#N/A,#N/A,FALSE,"CORTINA";#N/A,#N/A,FALSE,"LAJES";#N/A,#N/A,FALSE,"PILARES";#N/A,#N/A,FALSE,"VIGAS"}</definedName>
    <definedName name="x" localSheetId="6" hidden="1">{#N/A,#N/A,FALSE,"ALVENARIA";#N/A,#N/A,FALSE,"BLOCOS";#N/A,#N/A,FALSE,"CINTAS";#N/A,#N/A,FALSE,"CORTINA";#N/A,#N/A,FALSE,"LAJES";#N/A,#N/A,FALSE,"PILARES";#N/A,#N/A,FALSE,"VIGAS"}</definedName>
    <definedName name="x" localSheetId="7" hidden="1">{#N/A,#N/A,FALSE,"ALVENARIA";#N/A,#N/A,FALSE,"BLOCOS";#N/A,#N/A,FALSE,"CINTAS";#N/A,#N/A,FALSE,"CORTINA";#N/A,#N/A,FALSE,"LAJES";#N/A,#N/A,FALSE,"PILARES";#N/A,#N/A,FALSE,"VIGAS"}</definedName>
    <definedName name="x" localSheetId="2" hidden="1">{#N/A,#N/A,FALSE,"ALVENARIA";#N/A,#N/A,FALSE,"BLOCOS";#N/A,#N/A,FALSE,"CINTAS";#N/A,#N/A,FALSE,"CORTINA";#N/A,#N/A,FALSE,"LAJES";#N/A,#N/A,FALSE,"PILARES";#N/A,#N/A,FALSE,"VIGAS"}</definedName>
    <definedName name="x" localSheetId="1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  <definedName name="Z_46B44D95_2370_4419_BD85_88291A251F92_.wvu.PrintArea" localSheetId="3" hidden="1">'Cronograma (2)'!$A$1:$H$34</definedName>
    <definedName name="Z_46B44D95_2370_4419_BD85_88291A251F92_.wvu.PrintArea" localSheetId="2" hidden="1">'Memória de Cálculo'!$A$1:$F$56</definedName>
    <definedName name="Z_46B44D95_2370_4419_BD85_88291A251F92_.wvu.PrintArea" localSheetId="1" hidden="1">'Planilha Orcamentária'!$A$1:$H$59</definedName>
    <definedName name="Z_46B44D95_2370_4419_BD85_88291A251F92_.wvu.PrintTitles" localSheetId="2" hidden="1">'Memória de Cálculo'!$1:$7</definedName>
    <definedName name="Z_46B44D95_2370_4419_BD85_88291A251F92_.wvu.PrintTitles" localSheetId="1" hidden="1">'Planilha Orcamentária'!$1:$9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65" l="1"/>
  <c r="J48" i="65" l="1"/>
  <c r="E44" i="65"/>
  <c r="E39" i="65"/>
  <c r="E40" i="65"/>
  <c r="E41" i="65"/>
  <c r="E38" i="65"/>
  <c r="E34" i="65"/>
  <c r="E35" i="65"/>
  <c r="E33" i="65"/>
  <c r="E30" i="65"/>
  <c r="E29" i="65"/>
  <c r="E24" i="65"/>
  <c r="E25" i="65"/>
  <c r="E26" i="65"/>
  <c r="E23" i="65"/>
  <c r="E17" i="65"/>
  <c r="E18" i="65"/>
  <c r="E19" i="65"/>
  <c r="E16" i="65"/>
  <c r="E13" i="65"/>
  <c r="G44" i="65"/>
  <c r="G43" i="65"/>
  <c r="G41" i="65"/>
  <c r="G39" i="65"/>
  <c r="G34" i="65"/>
  <c r="G40" i="65"/>
  <c r="G38" i="65"/>
  <c r="G37" i="65"/>
  <c r="G24" i="65"/>
  <c r="H24" i="65" s="1"/>
  <c r="G25" i="65"/>
  <c r="G18" i="65"/>
  <c r="G19" i="65"/>
  <c r="G13" i="65"/>
  <c r="C59" i="65"/>
  <c r="G35" i="65"/>
  <c r="G33" i="65"/>
  <c r="G32" i="65"/>
  <c r="G30" i="65"/>
  <c r="G29" i="65"/>
  <c r="G28" i="65"/>
  <c r="G26" i="65"/>
  <c r="G23" i="65"/>
  <c r="G22" i="65"/>
  <c r="G17" i="65"/>
  <c r="G16" i="65"/>
  <c r="A16" i="65"/>
  <c r="G15" i="65"/>
  <c r="C15" i="65"/>
  <c r="A15" i="65"/>
  <c r="G11" i="65"/>
  <c r="E11" i="65"/>
  <c r="G10" i="65"/>
  <c r="C10" i="65"/>
  <c r="A10" i="65"/>
  <c r="H13" i="65" l="1"/>
  <c r="H18" i="65"/>
  <c r="H34" i="65"/>
  <c r="H25" i="65"/>
  <c r="H19" i="65"/>
  <c r="H41" i="65"/>
  <c r="H39" i="65"/>
  <c r="H44" i="65"/>
  <c r="H43" i="65" s="1"/>
  <c r="D20" i="59" s="1"/>
  <c r="H38" i="65"/>
  <c r="H40" i="65"/>
  <c r="H26" i="65"/>
  <c r="H23" i="65"/>
  <c r="H17" i="65"/>
  <c r="H33" i="65"/>
  <c r="H11" i="65"/>
  <c r="H10" i="65" s="1"/>
  <c r="D8" i="59" s="1"/>
  <c r="H30" i="65"/>
  <c r="H29" i="65"/>
  <c r="H35" i="65"/>
  <c r="H16" i="65"/>
  <c r="H37" i="65" l="1"/>
  <c r="D18" i="59" s="1"/>
  <c r="H22" i="65"/>
  <c r="D12" i="59" s="1"/>
  <c r="H32" i="65"/>
  <c r="H15" i="65"/>
  <c r="D10" i="59" s="1"/>
  <c r="H28" i="65"/>
  <c r="D14" i="59" s="1"/>
  <c r="H47" i="65" l="1"/>
  <c r="H48" i="65" s="1"/>
  <c r="D16" i="59"/>
  <c r="H32" i="61" l="1"/>
  <c r="H40" i="61"/>
  <c r="H30" i="61"/>
  <c r="H35" i="61"/>
  <c r="H31" i="61"/>
  <c r="H20" i="61"/>
  <c r="H11" i="61"/>
  <c r="H16" i="61"/>
  <c r="H15" i="61"/>
  <c r="H14" i="61"/>
  <c r="H21" i="61"/>
  <c r="H26" i="61"/>
  <c r="H23" i="61" l="1"/>
  <c r="H22" i="61"/>
  <c r="J26" i="61" l="1"/>
  <c r="H17" i="61" l="1"/>
  <c r="O36" i="60"/>
  <c r="H37" i="61" l="1"/>
  <c r="H38" i="61"/>
  <c r="H36" i="61"/>
  <c r="F20" i="59" l="1"/>
  <c r="F18" i="59"/>
  <c r="G18" i="59" l="1"/>
  <c r="G20" i="59"/>
  <c r="H20" i="59"/>
  <c r="H27" i="61" l="1"/>
  <c r="F16" i="59" l="1"/>
  <c r="A15" i="59"/>
  <c r="H14" i="59"/>
  <c r="A13" i="59"/>
  <c r="G12" i="59"/>
  <c r="A11" i="59"/>
  <c r="F10" i="59"/>
  <c r="A9" i="59"/>
  <c r="A7" i="59"/>
  <c r="G10" i="59" l="1"/>
  <c r="H10" i="59"/>
  <c r="H12" i="59"/>
  <c r="E16" i="59"/>
  <c r="E12" i="59"/>
  <c r="F14" i="59"/>
  <c r="G16" i="59"/>
  <c r="E10" i="59"/>
  <c r="F12" i="59"/>
  <c r="G14" i="59"/>
  <c r="H16" i="59"/>
  <c r="E14" i="59"/>
  <c r="D22" i="59" l="1"/>
  <c r="D7" i="59" s="1"/>
  <c r="D3" i="59" l="1"/>
  <c r="H8" i="59"/>
  <c r="H22" i="59" s="1"/>
  <c r="H21" i="59" s="1"/>
  <c r="F8" i="59"/>
  <c r="F22" i="59" s="1"/>
  <c r="F21" i="59" s="1"/>
  <c r="G8" i="59"/>
  <c r="G22" i="59" s="1"/>
  <c r="G21" i="59" s="1"/>
  <c r="E8" i="59"/>
  <c r="E22" i="59" s="1"/>
  <c r="E21" i="59" s="1"/>
  <c r="D17" i="59"/>
  <c r="D19" i="59"/>
  <c r="D9" i="59"/>
  <c r="D11" i="59"/>
  <c r="D15" i="59"/>
  <c r="D13" i="59"/>
  <c r="I22" i="59" l="1"/>
  <c r="I21" i="59"/>
  <c r="D21" i="59"/>
  <c r="G10" i="33" l="1"/>
  <c r="G11" i="33"/>
  <c r="G12" i="33"/>
  <c r="G14" i="33"/>
  <c r="G9" i="33"/>
  <c r="E13" i="33"/>
  <c r="G13" i="33" s="1"/>
  <c r="H15" i="33" l="1"/>
  <c r="H18" i="33" s="1"/>
  <c r="H20" i="33" s="1"/>
  <c r="H28" i="31" l="1"/>
  <c r="B28" i="31"/>
  <c r="H27" i="31"/>
  <c r="H26" i="31"/>
  <c r="F19" i="30" l="1"/>
  <c r="F18" i="30"/>
  <c r="F15" i="30"/>
  <c r="G21" i="30"/>
  <c r="B21" i="30"/>
  <c r="H19" i="30"/>
  <c r="I19" i="30" s="1"/>
  <c r="E19" i="30"/>
  <c r="H18" i="30"/>
  <c r="I18" i="30" s="1"/>
  <c r="E18" i="30"/>
  <c r="H17" i="30"/>
  <c r="I17" i="30" s="1"/>
  <c r="F17" i="30"/>
  <c r="E17" i="30"/>
  <c r="H16" i="30"/>
  <c r="I16" i="30" s="1"/>
  <c r="E16" i="30"/>
  <c r="F16" i="30"/>
  <c r="H15" i="30"/>
  <c r="I15" i="30" s="1"/>
  <c r="E15" i="30"/>
  <c r="H14" i="30"/>
  <c r="I14" i="30" s="1"/>
  <c r="F14" i="30"/>
  <c r="E14" i="30"/>
  <c r="H11" i="30"/>
  <c r="F11" i="30"/>
  <c r="E11" i="30"/>
  <c r="E21" i="30" l="1"/>
  <c r="H21" i="30"/>
  <c r="F21" i="30"/>
  <c r="I11" i="30"/>
  <c r="I21" i="30" s="1"/>
  <c r="A10" i="18"/>
  <c r="C9" i="18" l="1"/>
  <c r="J26" i="31" l="1"/>
  <c r="C12" i="18"/>
  <c r="C10" i="18"/>
  <c r="C11" i="18" l="1"/>
  <c r="D10" i="18" l="1"/>
  <c r="E10" i="18"/>
  <c r="F10" i="18" s="1"/>
  <c r="G10" i="18" s="1"/>
  <c r="H10" i="18" s="1"/>
  <c r="I10" i="18"/>
  <c r="P10" i="18" l="1"/>
  <c r="J27" i="31" l="1"/>
  <c r="J12" i="18"/>
  <c r="H12" i="18"/>
  <c r="E12" i="18"/>
  <c r="I12" i="18"/>
  <c r="K12" i="18" s="1"/>
  <c r="L12" i="18" s="1"/>
  <c r="M12" i="18" s="1"/>
  <c r="N12" i="18" s="1"/>
  <c r="O12" i="18" s="1"/>
  <c r="J28" i="31" l="1"/>
  <c r="J29" i="31" s="1"/>
  <c r="L27" i="31" s="1"/>
  <c r="F12" i="18"/>
  <c r="G12" i="18" s="1"/>
  <c r="H11" i="18"/>
  <c r="I11" i="18"/>
  <c r="J11" i="18" s="1"/>
  <c r="K11" i="18" s="1"/>
  <c r="L11" i="18"/>
  <c r="E11" i="18"/>
  <c r="C27" i="31" l="1"/>
  <c r="D27" i="31" s="1"/>
  <c r="C26" i="31"/>
  <c r="D26" i="31" s="1"/>
  <c r="C28" i="31"/>
  <c r="D28" i="31" s="1"/>
  <c r="F11" i="18"/>
  <c r="G11" i="18" s="1"/>
  <c r="P12" i="18"/>
  <c r="D29" i="31" l="1"/>
  <c r="D9" i="18"/>
  <c r="P11" i="18"/>
  <c r="C13" i="18" l="1"/>
  <c r="B9" i="18" s="1"/>
  <c r="D13" i="18"/>
  <c r="E9" i="18"/>
  <c r="B11" i="18" l="1"/>
  <c r="C14" i="18"/>
  <c r="B14" i="18" s="1"/>
  <c r="B12" i="18"/>
  <c r="B10" i="18"/>
  <c r="B13" i="18"/>
  <c r="F9" i="18"/>
  <c r="F13" i="18" s="1"/>
  <c r="E13" i="18"/>
  <c r="E15" i="18" s="1"/>
  <c r="D14" i="18"/>
  <c r="D15" i="18"/>
  <c r="D16" i="18" s="1"/>
  <c r="E16" i="18" l="1"/>
  <c r="G9" i="18"/>
  <c r="E14" i="18"/>
  <c r="F14" i="18" l="1"/>
  <c r="H9" i="18"/>
  <c r="G13" i="18"/>
  <c r="G15" i="18" s="1"/>
  <c r="F15" i="18"/>
  <c r="F16" i="18" s="1"/>
  <c r="G16" i="18" l="1"/>
  <c r="G14" i="18"/>
  <c r="I9" i="18"/>
  <c r="H13" i="18"/>
  <c r="H15" i="18" s="1"/>
  <c r="H16" i="18" l="1"/>
  <c r="H14" i="18"/>
  <c r="J9" i="18"/>
  <c r="I13" i="18"/>
  <c r="I15" i="18" l="1"/>
  <c r="I16" i="18" s="1"/>
  <c r="K9" i="18"/>
  <c r="J13" i="18"/>
  <c r="J15" i="18" s="1"/>
  <c r="I14" i="18"/>
  <c r="J16" i="18" l="1"/>
  <c r="J14" i="18"/>
  <c r="L9" i="18"/>
  <c r="K13" i="18"/>
  <c r="K15" i="18" s="1"/>
  <c r="K16" i="18" l="1"/>
  <c r="K14" i="18"/>
  <c r="M9" i="18"/>
  <c r="L13" i="18"/>
  <c r="L15" i="18" s="1"/>
  <c r="L16" i="18" l="1"/>
  <c r="L14" i="18"/>
  <c r="N9" i="18"/>
  <c r="M13" i="18"/>
  <c r="M15" i="18" s="1"/>
  <c r="M16" i="18" l="1"/>
  <c r="M14" i="18"/>
  <c r="O9" i="18"/>
  <c r="N13" i="18"/>
  <c r="N15" i="18" s="1"/>
  <c r="N16" i="18" l="1"/>
  <c r="N14" i="18"/>
  <c r="O13" i="18"/>
  <c r="P9" i="18"/>
  <c r="P13" i="18" l="1"/>
  <c r="O15" i="18"/>
  <c r="O16" i="18" s="1"/>
  <c r="O14" i="18"/>
  <c r="C29" i="31"/>
  <c r="H29" i="31" s="1"/>
</calcChain>
</file>

<file path=xl/sharedStrings.xml><?xml version="1.0" encoding="utf-8"?>
<sst xmlns="http://schemas.openxmlformats.org/spreadsheetml/2006/main" count="570" uniqueCount="368">
  <si>
    <t>M2</t>
  </si>
  <si>
    <t>m3</t>
  </si>
  <si>
    <t>1.1</t>
  </si>
  <si>
    <t>PAVIMENTAÇÃO</t>
  </si>
  <si>
    <t>3.1</t>
  </si>
  <si>
    <t>Item</t>
  </si>
  <si>
    <t>TOTAL</t>
  </si>
  <si>
    <t>Relatório de Compatibilidade para PLANILHA OFICIAL DE MEDIÇÃO CEF.xls</t>
  </si>
  <si>
    <t>Executar em 22/5/2012 19:18</t>
  </si>
  <si>
    <t>Não há suporte para os recursos a seguir nas versões anteriores do Excel. Esses recursos poderão ser perdidos ou prejudicados quando você salvar a pasta de trabalho em um formato de arquivo anterior.</t>
  </si>
  <si>
    <t>Perda insignificante de fidelidade</t>
  </si>
  <si>
    <t>Núm. de ocorrências</t>
  </si>
  <si>
    <t>Algumas células ou alguns estilos desta pasta de trabalho contêm formatação para a qual não há suporte no formato de arquivo selecionado. Esses formatos serão convertidos no formato mais próximo disponível.</t>
  </si>
  <si>
    <t>PERÍODO - ETAPAS</t>
  </si>
  <si>
    <t>DESCRIÇÃO - SERVIÇOS</t>
  </si>
  <si>
    <t>FÍSICO</t>
  </si>
  <si>
    <t>FINANCEIRO</t>
  </si>
  <si>
    <t>1º MÊS</t>
  </si>
  <si>
    <t>2º MÊS</t>
  </si>
  <si>
    <t>3º MÊS</t>
  </si>
  <si>
    <t>4º MÊS</t>
  </si>
  <si>
    <t>5º MÊS</t>
  </si>
  <si>
    <t>SOMA (R$)</t>
  </si>
  <si>
    <t>SOMA ACUMULADA</t>
  </si>
  <si>
    <t>PORCENTAGEM</t>
  </si>
  <si>
    <t>PORCENTAGEM ACUMULADA</t>
  </si>
  <si>
    <t>ITEM</t>
  </si>
  <si>
    <t>UNIDADE</t>
  </si>
  <si>
    <t>Total</t>
  </si>
  <si>
    <t>M</t>
  </si>
  <si>
    <t>LEGENDA</t>
  </si>
  <si>
    <t>CIDADE</t>
  </si>
  <si>
    <t/>
  </si>
  <si>
    <t>6º MÊS</t>
  </si>
  <si>
    <t>PREFEITURA MUNICIPAL DE JANUÁRIA</t>
  </si>
  <si>
    <t>7º MÊS</t>
  </si>
  <si>
    <t>8º MÊS</t>
  </si>
  <si>
    <t>9º MÊS</t>
  </si>
  <si>
    <t>10º MÊS</t>
  </si>
  <si>
    <t>11º MÊS</t>
  </si>
  <si>
    <t>12º MÊS</t>
  </si>
  <si>
    <t>M3XKM</t>
  </si>
  <si>
    <t>INSTALAÇÕES INICIAIS DA OBRA</t>
  </si>
  <si>
    <t>TXKM</t>
  </si>
  <si>
    <t>CAPA ASFÁLTICA (CBUQ)</t>
  </si>
  <si>
    <t>OBRA: PAVIMENTAÇÃO DISTRITO DE RIACHO DA CRUZ</t>
  </si>
  <si>
    <t>DATA DO ORÇAMENTO: 02/04/2013</t>
  </si>
  <si>
    <t>BDI =  30,00 %</t>
  </si>
  <si>
    <t>SETOP - DEZEMBRO 2012</t>
  </si>
  <si>
    <t>MEIO FIO E SARJETA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</si>
  <si>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</si>
  <si>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</si>
  <si>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</si>
  <si>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</si>
  <si>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</si>
  <si>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</si>
  <si>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</si>
  <si>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MÊS 4</t>
  </si>
  <si>
    <t>Físico %</t>
  </si>
  <si>
    <t>Financeiro</t>
  </si>
  <si>
    <t>Observações:</t>
  </si>
  <si>
    <t>INDIRETA</t>
  </si>
  <si>
    <t>PREFEITURA MUNICIPAL DE SÃO ROMÃO</t>
  </si>
  <si>
    <t>RIBANCEIRA</t>
  </si>
  <si>
    <t xml:space="preserve">RUA A </t>
  </si>
  <si>
    <t>RUA B</t>
  </si>
  <si>
    <t>RUA C</t>
  </si>
  <si>
    <t>RUA D</t>
  </si>
  <si>
    <t>RUA E</t>
  </si>
  <si>
    <t>RUA F</t>
  </si>
  <si>
    <t>PARATERRA</t>
  </si>
  <si>
    <t>OBRA: PAVIMENTAÇÃO DISTRITO DE RIBANCEIRA E PARATERRA</t>
  </si>
  <si>
    <t>SETOP - FEVEREIRO 2013</t>
  </si>
  <si>
    <t>2.2</t>
  </si>
  <si>
    <t>NOME</t>
  </si>
  <si>
    <t>EXTENSÃO</t>
  </si>
  <si>
    <t>LARGURA</t>
  </si>
  <si>
    <t xml:space="preserve">ÁREA TOTAL </t>
  </si>
  <si>
    <t>INTERSEÇÕES</t>
  </si>
  <si>
    <t>MEIO FIO</t>
  </si>
  <si>
    <t>SARJETA</t>
  </si>
  <si>
    <t>COM SARJETA</t>
  </si>
  <si>
    <t>SEM SARJETA</t>
  </si>
  <si>
    <t xml:space="preserve">RELAÇÃO DE RUAS </t>
  </si>
  <si>
    <t>BDI        =       30,00 %</t>
  </si>
  <si>
    <t xml:space="preserve">AVENIDA PRINCIPAL   (2 X 6,5) </t>
  </si>
  <si>
    <t>SÉRGIO RENATO SILVA DE SÁ</t>
  </si>
  <si>
    <t>108.066/D</t>
  </si>
  <si>
    <t xml:space="preserve">QCI - Quadro de Composição do Investimento </t>
  </si>
  <si>
    <t xml:space="preserve">Regime de Execução: </t>
  </si>
  <si>
    <t xml:space="preserve">Tipo de Contrapartida:  </t>
  </si>
  <si>
    <t xml:space="preserve"> F - FINANCEIRA</t>
  </si>
  <si>
    <t>1 - Identificação</t>
  </si>
  <si>
    <t xml:space="preserve">Contrato nº: </t>
  </si>
  <si>
    <t>Proposta SIGCON</t>
  </si>
  <si>
    <t>Empreendimento:</t>
  </si>
  <si>
    <t>Gestor</t>
  </si>
  <si>
    <t>SEDRU</t>
  </si>
  <si>
    <t>Agente Executor:</t>
  </si>
  <si>
    <t xml:space="preserve">Prefeitura Municipal de Itacarambi </t>
  </si>
  <si>
    <t>Programa:</t>
  </si>
  <si>
    <t>Modalidade:</t>
  </si>
  <si>
    <t>Ações Urbanísticas Pontuais</t>
  </si>
  <si>
    <t xml:space="preserve"> Pavimentação</t>
  </si>
  <si>
    <t>2 - Composição do Investimento</t>
  </si>
  <si>
    <t>Discriminação</t>
  </si>
  <si>
    <t>Investimento Total (R$)</t>
  </si>
  <si>
    <t>Total (R$)</t>
  </si>
  <si>
    <t>Recursos União</t>
  </si>
  <si>
    <t>Contrapartida</t>
  </si>
  <si>
    <t>Outros</t>
  </si>
  <si>
    <t>Regime</t>
  </si>
  <si>
    <t>TIPO de CP</t>
  </si>
  <si>
    <t>Famílias beneficiadas</t>
  </si>
  <si>
    <t>Custo médio por família</t>
  </si>
  <si>
    <t>Assinatura do representante da equipe técnica</t>
  </si>
  <si>
    <t>Assinatura do representante legal - Agente executor</t>
  </si>
  <si>
    <t>Nome:</t>
  </si>
  <si>
    <t>RAMON CAMPOS CARDOSO</t>
  </si>
  <si>
    <t>Cargo:</t>
  </si>
  <si>
    <t>ENGENHEIRO CIVIL</t>
  </si>
  <si>
    <t>PREFEITO MUNICIPAL DE ITACARAMBI</t>
  </si>
  <si>
    <t>CREA:</t>
  </si>
  <si>
    <t>CPF:</t>
  </si>
  <si>
    <t>373.154.636-15</t>
  </si>
  <si>
    <t>ITACARAMBI  02 MAIO DE 2013</t>
  </si>
  <si>
    <t>3.2</t>
  </si>
  <si>
    <t>Composição de Custo</t>
  </si>
  <si>
    <t>OBRA:</t>
  </si>
  <si>
    <t>Serviço:</t>
  </si>
  <si>
    <t>Código</t>
  </si>
  <si>
    <t>Und.</t>
  </si>
  <si>
    <t>Quant</t>
  </si>
  <si>
    <t>Unitário</t>
  </si>
  <si>
    <t>Sub-Total</t>
  </si>
  <si>
    <t xml:space="preserve">Custo Direto </t>
  </si>
  <si>
    <t xml:space="preserve">Preço Unitário Total </t>
  </si>
  <si>
    <t>RAMPA DE PNE</t>
  </si>
  <si>
    <t>Sérviço</t>
  </si>
  <si>
    <t>EXECUÇÃO DE CALÇADA EM CONCRETO 1:3:5 (FCK=12 MPA) PREPARO MECÂNICO</t>
  </si>
  <si>
    <t>73892/002</t>
  </si>
  <si>
    <t>AREIA MEDIA - POSTO JAZIDA / FORNECEDOR (SEM FRETE)</t>
  </si>
  <si>
    <t>PEDRA BRITADA N. 0 PEDRISCO OU CASCALHINHO</t>
  </si>
  <si>
    <t>CIMENTO PORTLAND COMUM CP I - 32</t>
  </si>
  <si>
    <t>DEMOLICAO PISO DE ALTA RESISTENCIA</t>
  </si>
  <si>
    <t>PINTURA ACRÍLICA SOBRE PISOS CIMENTADOS</t>
  </si>
  <si>
    <t>PIN-ACR-025</t>
  </si>
  <si>
    <t>73801/001</t>
  </si>
  <si>
    <t>m2</t>
  </si>
  <si>
    <t>Referência</t>
  </si>
  <si>
    <t>sinapi</t>
  </si>
  <si>
    <t>setop</t>
  </si>
  <si>
    <t>unid</t>
  </si>
  <si>
    <t xml:space="preserve">RAMPA TIPO D </t>
  </si>
  <si>
    <t xml:space="preserve">Pavimentação das ruas Januária </t>
  </si>
  <si>
    <t>PREFEITURA MUNICIPAL DE SÃO JOÃO DAS MISSÕES</t>
  </si>
  <si>
    <t>SINALIZAÇÃO</t>
  </si>
  <si>
    <t>2.1</t>
  </si>
  <si>
    <t>4.1</t>
  </si>
  <si>
    <t>4.2</t>
  </si>
  <si>
    <t>PINTURA DE LIGAÇÃO (EXECUÇÃO E FORNECIMENTO DO MATERIAL BETUMINOSO, EXCLUSIVE TRANSPORTE DO MATERIAL BETUMINOSO)</t>
  </si>
  <si>
    <t>TRANSPORTE DE MATERIAL DE QUALQUER NATUREZA. DISTÂNCIA MÉDIA DE TRANSPORTE &gt;= 50,10 KM</t>
  </si>
  <si>
    <t>TRANSPORTE DE CONCRETO BETUMINOSO USINADO A QUENTE. DISTÂNCIA MÉDIA DE TRANSPORTE &gt;= 50,10 KM (DENSIDADE DE MATERIAL SOLTO)</t>
  </si>
  <si>
    <t>Cálculo do BDI</t>
  </si>
  <si>
    <t>TIPOS DE OBRAS CONTEMPLADAS</t>
  </si>
  <si>
    <t>DEMOSTRATIVO BDI</t>
  </si>
  <si>
    <t>Adotado</t>
  </si>
  <si>
    <t>identificação</t>
  </si>
  <si>
    <t>AC</t>
  </si>
  <si>
    <t>Administração Central</t>
  </si>
  <si>
    <t>S e G</t>
  </si>
  <si>
    <t>Seguro e Garantia</t>
  </si>
  <si>
    <t>R</t>
  </si>
  <si>
    <t>Risco</t>
  </si>
  <si>
    <t>DF</t>
  </si>
  <si>
    <t>Despesas Financeiras</t>
  </si>
  <si>
    <t>L</t>
  </si>
  <si>
    <t>Lucro</t>
  </si>
  <si>
    <t>Tributos</t>
  </si>
  <si>
    <t>BDI A SER ADOTADO (com desoneração)</t>
  </si>
  <si>
    <t>* Em geral, os tributos ( I ) aplicáveis são PIS (0,65%), COFINS (3%) e ISS (variável, conforme</t>
  </si>
  <si>
    <t>Município, de 2 a 5% e, em alguns casos, isento).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</si>
  <si>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</si>
  <si>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</si>
  <si>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</si>
  <si>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</si>
  <si>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BDI calculado pela expressão:</t>
  </si>
  <si>
    <t>BDI = {(( 1 + AC/100 + S/100 + R/100 + G/100) x ( 1+ DF/100) x ( 1 + L/100) / ( 1 - l/100)) - 1 ) x 100</t>
  </si>
  <si>
    <t>Local/Data</t>
  </si>
  <si>
    <t>Engenheiro Responsável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</si>
  <si>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</si>
  <si>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</si>
  <si>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</si>
  <si>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</si>
  <si>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ED-7623</t>
  </si>
  <si>
    <t>1.2</t>
  </si>
  <si>
    <t>RO-41368</t>
  </si>
  <si>
    <t>RO-41376</t>
  </si>
  <si>
    <t>RO-51229</t>
  </si>
  <si>
    <t>1.0</t>
  </si>
  <si>
    <t>FORNECIMENTO E COLOCAÇÃO DE PLACA DE OBRA EM CHAPA
GALVANIZADA (3,00 X 1,5 0 M) - EM CHAPA GALVANIZADA 0,26
AFIXADAS COM REBITES 540 E PARAFUSOS 3/8, EM ESTRUTURA
METÁLICA VIGA U 2" ENRIJECIDA COM METALON 20 X 20, SUPORTE
EM EUCALIPTO AUTOCLAVADO PINTADAS</t>
  </si>
  <si>
    <t>UND</t>
  </si>
  <si>
    <t>2.0</t>
  </si>
  <si>
    <t>-</t>
  </si>
  <si>
    <t>____________________________________________________</t>
  </si>
  <si>
    <t>Jair Cavalcante Barbosa</t>
  </si>
  <si>
    <t>Prefeito Municipal</t>
  </si>
  <si>
    <t>3.0</t>
  </si>
  <si>
    <t>4.0</t>
  </si>
  <si>
    <t>PREFEITURA  MUNICIPAL DE SÃO JOÃO DAS MISSÕES</t>
  </si>
  <si>
    <t>LINHAS DE RESINA ACRILICA 0,6MM DE ESPESSURA E LARGURA = 0,30M (EXECUÇÃO, INCLUSIVE PRÉ-MARCAÇÃO, FORNECIMENTO E TRANSPORTE DE TODOS OS MATERIAIS)</t>
  </si>
  <si>
    <t>5.0</t>
  </si>
  <si>
    <t>LOMBADA ELEVADAS COM CBUQ</t>
  </si>
  <si>
    <t>5.1</t>
  </si>
  <si>
    <t>M3</t>
  </si>
  <si>
    <t>5.2</t>
  </si>
  <si>
    <t>5.3</t>
  </si>
  <si>
    <t>SERVIÇOS PRELIMENARES</t>
  </si>
  <si>
    <t>MEMÓRIA DE CÁLCULO DE QUANTITATIVOS</t>
  </si>
  <si>
    <t>DATA:</t>
  </si>
  <si>
    <t>( X )</t>
  </si>
  <si>
    <t>VALOR DO CONVÊNIO:</t>
  </si>
  <si>
    <t>ITENS</t>
  </si>
  <si>
    <r>
      <t>FOLHA N</t>
    </r>
    <r>
      <rPr>
        <b/>
        <sz val="9"/>
        <rFont val="Calibri"/>
        <family val="2"/>
        <scheme val="minor"/>
      </rPr>
      <t>º</t>
    </r>
    <r>
      <rPr>
        <b/>
        <sz val="9"/>
        <rFont val="Arial Nova"/>
        <family val="2"/>
      </rPr>
      <t>: 01/01</t>
    </r>
  </si>
  <si>
    <t>CROQUI PAVIM RIBANCEIRA</t>
  </si>
  <si>
    <t xml:space="preserve">RO-51229 </t>
  </si>
  <si>
    <t>RO-41240</t>
  </si>
  <si>
    <t>COORDENADAS</t>
  </si>
  <si>
    <t>LATITUDE: 14°52'57.48"S</t>
  </si>
  <si>
    <t>LONGITUDE: 44° 4'59.26"O</t>
  </si>
  <si>
    <t>LOCAL DA JAZIDA MOC</t>
  </si>
  <si>
    <t>LATITUDE:16°43'40.72"S</t>
  </si>
  <si>
    <t>LONGITUDE: 43°51'18.49"O</t>
  </si>
  <si>
    <t>LOCAL DA JAZIDA BETIM</t>
  </si>
  <si>
    <t>LATITUDE: 19°57'45.69"S</t>
  </si>
  <si>
    <t>LONGITUDE:  44° 5'38.86"O</t>
  </si>
  <si>
    <t xml:space="preserve"> 16°43'40.72"S</t>
  </si>
  <si>
    <t xml:space="preserve"> 43°51'18.49"O</t>
  </si>
  <si>
    <t>1) Concreto Betuminoso Usinado a Quente (CBUQ)</t>
  </si>
  <si>
    <t xml:space="preserve"> 14°52'57.48"S</t>
  </si>
  <si>
    <t xml:space="preserve"> 44° 4'59.26"O</t>
  </si>
  <si>
    <t>4)  Concreto Betuminoso Usinado a Quente (CBUQ)</t>
  </si>
  <si>
    <t>2) PINTURA DE LIGAÇÃO ( RR-1C, RR-2C, RM-1C E RM-2C)</t>
  </si>
  <si>
    <t>1.3</t>
  </si>
  <si>
    <t>MOBILIZAÇÃO E DESMOBILIZAÇÃO</t>
  </si>
  <si>
    <t>EXECUÇÃO DE LOMBADAS  C/ CBUQ</t>
  </si>
  <si>
    <t>ED-28427</t>
  </si>
  <si>
    <t>Gerrard tayon Ferreira Lopo</t>
  </si>
  <si>
    <t>CREA: 142006605-6</t>
  </si>
  <si>
    <t>SERVIÇOS PRELIMINARES</t>
  </si>
  <si>
    <t>EXECUÇÃO E APLICAÇÃO DE CONCRETO BETUMINOSO USINADO A QUENTE (CBUQ), ESPESSURA DE 3,00 CM, MASSA COMERCIAL, INCLUINDO FORNECIMENTO E TRANSPORTE DOS AGREGADOS E MATERIAL BETUMINOSO, EXCLUSIVE TRANSPORTE DA MASSA ASFÁLTICA ATÉ A PISTA</t>
  </si>
  <si>
    <t>CARGA, MANOBRA E DESCARGA DE SOLOS E MATERIAIS GRANULARES EM CAMINHÃO BASCULANTE - DESCARGA LIVRE</t>
  </si>
  <si>
    <t>2.3</t>
  </si>
  <si>
    <t>REGULARIZAÇÃO E COMPACTAÇÃO DE SUBLEITO</t>
  </si>
  <si>
    <t>2.4</t>
  </si>
  <si>
    <t>Imprimação (Execução e fornecimento do material betuminoso, exclusive transporte do material betuminoso)</t>
  </si>
  <si>
    <t>RO-51228</t>
  </si>
  <si>
    <t>OBRAS COMPLEMENTARES</t>
  </si>
  <si>
    <t>6.0</t>
  </si>
  <si>
    <t>BDI (CONFORME ACÓRDÃO Nº 2622/13 e LEI Nº 13.161 DE 31/08/15)</t>
  </si>
  <si>
    <t>DEMONSTRATIVO DO BDI - COM DESONERAÇÃO - OBRA RODOVIÁRIA</t>
  </si>
  <si>
    <t>I+CPRB</t>
  </si>
  <si>
    <t>PREFEITURA MUNICIPAL DE CIDADE</t>
  </si>
  <si>
    <r>
      <t>FOLHA N</t>
    </r>
    <r>
      <rPr>
        <b/>
        <sz val="8"/>
        <rFont val="Calibri"/>
        <family val="2"/>
        <scheme val="minor"/>
      </rPr>
      <t>º</t>
    </r>
    <r>
      <rPr>
        <b/>
        <sz val="8"/>
        <rFont val="Arial Nova"/>
        <family val="2"/>
      </rPr>
      <t xml:space="preserve">: </t>
    </r>
  </si>
  <si>
    <t>01/01.</t>
  </si>
  <si>
    <t>CÓDIGO</t>
  </si>
  <si>
    <t>DESCRIÇÃO</t>
  </si>
  <si>
    <t>QUANTIDADE</t>
  </si>
  <si>
    <t>FÓRMULA DO CÁLCULO</t>
  </si>
  <si>
    <t xml:space="preserve"> FORNECIMENTO E COLOCAÇÃO DE PLACA DE OBRA EM CHAPA
GALVANIZADA (3,00 X 1,5 0 M) - EM CHAPA GALVANIZADA 0,26
AFIXADAS COM REBITES 540 E PARAFUSOS 3/8, EM ESTRUTURA
METÁLICA VIGA U 2" ENRIJECIDA COM METALON 20 X 20,
SUPORTE EM EUCALIPTO AUTOCLAVADO PINTADAS</t>
  </si>
  <si>
    <t>1,00 unidade conforme padrão exigido</t>
  </si>
  <si>
    <t>PINTURA DE LIGAÇÃO (EXECUÇÃO E FORNECIMENTO DO MATERIAL BETUMINOSO, EXCLUSIVE TRANSPORTE DO MATERIAL BETUMINOSO) - 1° CAMADA</t>
  </si>
  <si>
    <t>3.3</t>
  </si>
  <si>
    <t>EXECUÇÃO DE LOMBADAS ELEVADAS C/ CBUQ</t>
  </si>
  <si>
    <t>GUIA (MEIO-FIO) E SARJETA CONJUGADOS DE CONCRETO, MOLDADA  IN LOCO  EM TRECHO RETO COM EXTRUSORA, 45 CM BASE (15 CM BASE DA GUIA + 30 CM BASE DA SARJETA) X 22 CM ALTURA. AF_06/2016</t>
  </si>
  <si>
    <t>94267</t>
  </si>
  <si>
    <t>6.1</t>
  </si>
  <si>
    <t>LOCAÇÃO DE PAVIMENTAÇÃO. AF_10/2018</t>
  </si>
  <si>
    <t>99064</t>
  </si>
  <si>
    <t>PINTURA DE LIGAÇÃO / IMPRIMAÇÃO</t>
  </si>
  <si>
    <t>TERRAPLENAGEM</t>
  </si>
  <si>
    <t>RO-41137</t>
  </si>
  <si>
    <t xml:space="preserve">EXECUÇÃO E APLICAÇÃO DE CONCRETO BETUMINOSO USINADO A QUENTE (CBUQ), ESPESSURA DE 3,00 CM, MASSA COMERCIAL, INCLUINDO FORNECIMENTO E TRANSPORTE DOS AGREGADOS E MATERIAL BETUMINOSO, EXCLUSIVE TRANSPORTE DA MASSA ASFÁLTICA ATÉ A PISTA </t>
  </si>
  <si>
    <t>Gerrard Tayon Ferreira Lopo</t>
  </si>
  <si>
    <t>CREA MG 142006605-6</t>
  </si>
  <si>
    <t>GUIA (MEIO-FIO) E SARJETA CONJUGADOS DE CONCRETO</t>
  </si>
  <si>
    <t>RO-41338</t>
  </si>
  <si>
    <t>M3xKM</t>
  </si>
  <si>
    <t>2.5</t>
  </si>
  <si>
    <t>A CARGO DO MUNICIPIO</t>
  </si>
  <si>
    <t xml:space="preserve">AQUISIÇÃO DO SOLO </t>
  </si>
  <si>
    <t>Transporte de material de jazida para conservação. Distância média de transporte   &lt;= 10,00 km</t>
  </si>
  <si>
    <t>RO-41337</t>
  </si>
  <si>
    <t>RO-44242</t>
  </si>
  <si>
    <t>Transporte de material de jazida para conservação. Distância média de transporte   &lt;= 10,00 km - TRANSPORTE DO CASCALHO - 2 KM</t>
  </si>
  <si>
    <t>Base de solo com mistura na pista, compactada na energia do proctor intermodificado</t>
  </si>
  <si>
    <t>Base de solo com mistura na pista, compactada na energia do proctor intermodificado (Execução, incluindo escavação, carga e descarga do material de jazida, espalhamento, umidecimento, homogenização e compactação da mistura; exclui aquisição e transporte do material) - BASE COM CASCALHO</t>
  </si>
  <si>
    <t>AQUISIÇÃO DO CASCALHO</t>
  </si>
  <si>
    <t>6.2</t>
  </si>
  <si>
    <t>6.3</t>
  </si>
  <si>
    <t>6.4</t>
  </si>
  <si>
    <t>7.0</t>
  </si>
  <si>
    <t>7.1</t>
  </si>
  <si>
    <r>
      <rPr>
        <b/>
        <sz val="8"/>
        <rFont val="Arial Nova"/>
        <family val="2"/>
      </rPr>
      <t>OBRA:</t>
    </r>
    <r>
      <rPr>
        <sz val="8"/>
        <rFont val="Arial Nova"/>
        <family val="2"/>
      </rPr>
      <t xml:space="preserve"> PAVIMENTAÇÃO ASFÁLTICO EM CBUQ  EM DIVERSAS VIAS DO MUNICIPIO</t>
    </r>
  </si>
  <si>
    <t>OBRA: PAVIMENTAÇÃO ASFÁLTICO EM CBUQ  EM DIVERSAS VIAS DO MUNICIPIO</t>
  </si>
  <si>
    <t>7.2</t>
  </si>
  <si>
    <t>PASSEIO DE CONCRETO</t>
  </si>
  <si>
    <t>EXECUÇÃO E APLICAÇÃO DE CONCRETO BETUMINOSO USINADO A QUENTE (CBUQ), ESPESSURA DE 08 CM, MASSA COMERCIAL, INCLUINDO FORNECIMENTO E TRANSPORTE DOS AGREGADOS E MATERIAL BETUMINOSO, EXCLUSIVE TRANSPORTE DA MASSA ASFÁLTICA ATÉ A PISTA</t>
  </si>
  <si>
    <t>PREVISÃO DE EXECUÇÃO DAS OBRAS: 2 MESES</t>
  </si>
  <si>
    <t>CREA MG: 142006605-6</t>
  </si>
  <si>
    <t>3.4</t>
  </si>
  <si>
    <t>TRANSPORTE DE MATERIAL DE QUALQUER NATUREZA. DISTÂNCIA MÉDIA DE TRANSPORTE &gt;= 50,10 KM - pintura de ligação</t>
  </si>
  <si>
    <t>TRANSPORTE DE MATERIAL DE QUALQUER NATUREZA. DISTÂNCIA MÉDIA DE TRANSPORTE &gt;= 50,10 KM - imprimação</t>
  </si>
  <si>
    <t>volume cbuq: (area da pista em sarjeta m2) x (espessura) -  area 2066,08 (area total liquida da pista) x 0,03 (espessura)</t>
  </si>
  <si>
    <t>(volume de cbuq m3)  X (DMT da REFINARIA a OBRA Km) - 61,98 ( volume de cbuq) x 256,40 (distancia Montes Claros)</t>
  </si>
  <si>
    <t>2) IMPRIMAÇÃO ( CM-30 E CM-70)</t>
  </si>
  <si>
    <t>1) JAZIDA DE SOLO</t>
  </si>
  <si>
    <t>LATITUDE: 14°53'8.58"S</t>
  </si>
  <si>
    <t>LONGITUDE:  44° 5'6.14"O</t>
  </si>
  <si>
    <t>LOCAL DA JAZIDA SOLO</t>
  </si>
  <si>
    <t>LOCAL DA OBRA</t>
  </si>
  <si>
    <t>LATITUDE:  14°53'30.25"S</t>
  </si>
  <si>
    <t>LONGITUDE:   44° 4'26.22"O</t>
  </si>
  <si>
    <t xml:space="preserve"> 01/08/2023</t>
  </si>
  <si>
    <r>
      <rPr>
        <b/>
        <sz val="8"/>
        <rFont val="Arial Nova"/>
        <family val="2"/>
      </rPr>
      <t>LOCAL:</t>
    </r>
    <r>
      <rPr>
        <sz val="8"/>
        <rFont val="Arial Nova"/>
        <family val="2"/>
      </rPr>
      <t xml:space="preserve"> Rua Major Quirino - Rua Tabelião João Veríssimo - Rua Vereador Cristino Feliciano </t>
    </r>
  </si>
  <si>
    <t>Rua Major Quirino (131,00 ) + Rua Tabelião Verissimo (41,50) + Rua Tabelião Verissimo segunda parte (40,00) + Rua Vereador Cristino Feliciano (72)</t>
  </si>
  <si>
    <t>( Area de reg.: comprimento da rua x largura da rua com sarjeta) - Rua Major Quirino (131,00 x 9,70) + Rua Tabelião Verissimo (41,50  x 7,25) + Rua Tabelião Verissimo segunda parte (40,00  x 7,25) + Rua Vereador Cristino Feliciano (72*10,00)</t>
  </si>
  <si>
    <t>(volume da base: comprimento da rua x largura da rua com sarjeta x espessura da base) - (Rua Major Quirino (131,00 x 9,70) + Rua Tabelião Verissimo (41,50  x 7,25) + Rua Tabelião Verissimo segunda parte (40,00  x 7,25) + Rua Vereador Cristino Feliciano (72*10) ) * 0,15</t>
  </si>
  <si>
    <t>(volume do material x km: comprimento da rua x largura da rua com sarjeta x espessura da quantidade de material x distancia da jazida ate o local da obra) - Rua Major Quirino (((131,00 x 9,70) + Rua Tabelião Verissimo ((41,50 x 7,25) + + Rua Tabelião Verissimo segunda parte (40,00  x 7,25) + Rua Vereador Cristino Feliciano (72*10) ) X 0,15) X 2 KM</t>
  </si>
  <si>
    <t>(area da pin.: comprimento da rua x largura da rua sem sarjeta) - Rua Major Quirino (131,00 x 9,10) + Rua Tabelião Verissimo (41,50  x 6,65) + Rua Vereador Cristino Feliciano (72*9,40) + Rua Vereador Cristino Feliciano (72*9,40)</t>
  </si>
  <si>
    <t>(area da imp.: comprimento da rua x largura da rua com sarjeta ) - Rua Major Quirino (131,00 x 9,70) + Rua Tabelião Verissimo (41,50  x 7,25) + Rua Vereador Cristino Feliciano (72*10,00)</t>
  </si>
  <si>
    <t>(Área da Pintura sem sarjetas m²) X (fator da Pintura 0,0005 Ton. / m²) X (DMT da REFINARIA a OBRA Km) - 2410,88 (area da pintura de ligação sem sarjeta) x 0,0005 (fator de pintura (ton./m2)) x 685,40 (Distancia Betim)</t>
  </si>
  <si>
    <t>(Área da Imprimação com sarjetas m²) X (fator da Imprimação 0,0012 Ton. / m²) X (DMT da REFINARIA a OBRA Km) - 2581,58 (area da imprimação sem sarjeta) x 0,0012 (fator de imprimação (ton./m2)) x 685,40 (Distancia Betim)</t>
  </si>
  <si>
    <t>MOBILIZAÇÃO E DESMOBILIZAÇÃO OBRA DISTANTE DE CENTRO URBANO COM VALOR ATÉ O VALOR DE 1.000.000,00</t>
  </si>
  <si>
    <t>%</t>
  </si>
  <si>
    <t>Placa de aço carbono com película refletiva grau diamante tipo X da ABNT - Placa quadrada (Execução, incluindo fornecimento e transporte de todos os materiais, inclusive poste de sustentação)</t>
  </si>
  <si>
    <t>RO-42881</t>
  </si>
  <si>
    <t>Placa de aço carbono com película refletiva grau diamante tipo X da ABNT - Placa quadrada</t>
  </si>
  <si>
    <t>(area de um quadro: l x l) x ( quantidade de placas ) - (0,60 x 0,60) x (2)</t>
  </si>
  <si>
    <t>Placa de aço carbono com película refletiva grau diamante tipo X da ABNT - Placa octogonal (Execução, incluindo fornecimento e transporte de todos os materiais, inclusive postes de sustentação)</t>
  </si>
  <si>
    <t>RO-42879</t>
  </si>
  <si>
    <t>Placa de aço carbono com película refletiva grau diamante tipo X da ABNT - Placa octogonal</t>
  </si>
  <si>
    <t>(area: largura da rua sem sarjeta x comprimento da lombada ) - Rua Major Quirino ((9,10 largura)) x 1,50</t>
  </si>
  <si>
    <t>(Área da Pintura sem sarjetas m²) X (fator da Pintura 0,0005 Ton. / m²) X (DMT da REFINARIA a OBRA Km) - 13,65 ( area liquida total das lombadas) x 0,0005 (fator de pintura (ton./m2)) x 685,40 (Distancia Betim)</t>
  </si>
  <si>
    <t>(volume de cbuq: area liquida da lombada x altura ) - 13,65 (area liquida total das lombadas) x 0,08 (altura da lombada)</t>
  </si>
  <si>
    <t>(volume de cbuq m3)  X (DMT da REFINARIA a OBRA Km) - 1,09 (volume total de cbuq) x 256,40 (Distancia Montes Claros)</t>
  </si>
  <si>
    <t xml:space="preserve">                   (quant. De faixas x comprimento das faixas)                                                                  ((9,10 + 9,10 + 9,10 + 6,65 + 6,65) (largura das ruas) / 0,60) x 3 ( comprimento da faixa)</t>
  </si>
  <si>
    <t xml:space="preserve">LOCAL: Rua Major Quirino - Rua Tabelião João Veríssimo - Rua Vereador Cristino Feliciano </t>
  </si>
  <si>
    <t>01 de Agosto de 2023</t>
  </si>
  <si>
    <t>ED-50389</t>
  </si>
  <si>
    <t>(comprimento da rua x 2 dos dois lados da rua ) - (Rua Major Quirino (131,00 - 6,65 (largura rua Tabelião Verissimo) ) + Rua Tabelião Verissimo (41,50)  + Rua Tabelião Verissimo segunda parte (40,00 ) + Rua Vereador Cristino Feliciano (72 - 6,65 ) (largura rua Tabelião Verissimo) ) * 2 ( Dos dois lados)</t>
  </si>
  <si>
    <t>0,5% da obra sem a mobilização e desmobilização</t>
  </si>
  <si>
    <t>(area de um octogono: 4 x l x a) x (quantidade de placas) - (4 x 0,30 x 0,25 ) x (1)</t>
  </si>
  <si>
    <t>PLANILHA ORÇAMENTÁRIA DE CUSTOS</t>
  </si>
  <si>
    <t xml:space="preserve">FORMA DE EXECUÇÃO: </t>
  </si>
  <si>
    <t>(    )</t>
  </si>
  <si>
    <t>DIRETA</t>
  </si>
  <si>
    <t>COMPOSIÇÃO/DEMONSTRATIVO DE BDI - EM ANEXO</t>
  </si>
  <si>
    <t>% ISS MUNICIPAL:</t>
  </si>
  <si>
    <t>BDI:</t>
  </si>
  <si>
    <t>PREÇO UNITÁRIO S/ BDI</t>
  </si>
  <si>
    <t>PREÇO UNITÁRIO C/ BDI</t>
  </si>
  <si>
    <t>PREÇO TOTAL</t>
  </si>
  <si>
    <t>VALOR TOTAL DA OBRA</t>
  </si>
  <si>
    <r>
      <rPr>
        <u/>
        <sz val="10"/>
        <color rgb="FFFF0000"/>
        <rFont val="Arial Nova"/>
        <family val="2"/>
      </rPr>
      <t>Observações</t>
    </r>
    <r>
      <rPr>
        <sz val="10"/>
        <color rgb="FFFF0000"/>
        <rFont val="Arial Nova"/>
        <family val="2"/>
      </rPr>
      <t xml:space="preserve">: Os textos destacados na cor vermelho deverão ser preenchidos e revisados de acordo com a aplicabilidade de cada obra, no tocante à: 
</t>
    </r>
    <r>
      <rPr>
        <u/>
        <sz val="10"/>
        <color rgb="FFFF0000"/>
        <rFont val="Arial Nova"/>
        <family val="2"/>
      </rPr>
      <t>região da Tabela de Referencial de Preços Unitários a ser adotada; percentuais de ISS e dos parâmetros adotados no demonstrativo/composição BDI a ser apresentado pelo(a) Responsável Técnico(a) do Município dos quais deverão estar em conformidade com os critérios vigentes e aplicáveis; quantitativos; preços vigentes da Tabela Referencial de Preços Unitários e demais informações pertinentes aos serviços para execução das obras.</t>
    </r>
  </si>
  <si>
    <t>PREFEITURA MUNICIPAL DE SÃO JOÃO DAS MISSÕES - MG</t>
  </si>
  <si>
    <r>
      <rPr>
        <b/>
        <sz val="8"/>
        <rFont val="Arial Nova"/>
        <family val="2"/>
      </rPr>
      <t>REGIÃO/MÊS DE REFERÊNCIA:</t>
    </r>
    <r>
      <rPr>
        <sz val="8"/>
        <rFont val="Arial Nova"/>
        <family val="2"/>
      </rPr>
      <t xml:space="preserve"> TABELA SEINFRA - REGIÃO CENTRAL - ABRIL/2023 - COM DESONERAÇÃO - SINAPI - MG - COM DESONERAÇÃO - JUNHO/2023</t>
    </r>
  </si>
  <si>
    <t>SINALIZAÇÃOS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</si>
</sst>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000;[Red]0.00000"/>
    <numFmt numFmtId="166" formatCode="0.00;[Red]0.00"/>
    <numFmt numFmtId="167" formatCode="0.000000"/>
    <numFmt numFmtId="168" formatCode="00000"/>
    <numFmt numFmtId="169" formatCode="&quot;R$&quot;#,##0.00"/>
    <numFmt numFmtId="170" formatCode="_-&quot;R$&quot;* #,##0.00_-;\-&quot;R$&quot;* #,##0.00_-;_-&quot;R$&quot;* &quot;-&quot;??_-;_-@_-"/>
    <numFmt numFmtId="171" formatCode="#,##0.000_);\(#,##0.000\)"/>
    <numFmt numFmtId="172" formatCode="0.0%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3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wis721 Md BT"/>
    </font>
    <font>
      <sz val="11"/>
      <name val="Swis721 Md BT"/>
      <family val="2"/>
    </font>
    <font>
      <sz val="12"/>
      <name val="Swis721 Md BT"/>
      <family val="2"/>
    </font>
    <font>
      <sz val="12"/>
      <name val="Swis721 Md BT"/>
    </font>
    <font>
      <b/>
      <sz val="12"/>
      <name val="Swis721 Md BT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sz val="10"/>
      <name val="Arial Nova"/>
      <family val="2"/>
    </font>
    <font>
      <b/>
      <sz val="10"/>
      <name val="Arial Nova"/>
      <family val="2"/>
    </font>
    <font>
      <b/>
      <u/>
      <sz val="10"/>
      <name val="Arial Nova"/>
      <family val="2"/>
    </font>
    <font>
      <b/>
      <sz val="9"/>
      <name val="Arial Nova"/>
      <family val="2"/>
    </font>
    <font>
      <sz val="9"/>
      <name val="Arial Nova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8"/>
      <name val="Arial Nova"/>
      <family val="2"/>
    </font>
    <font>
      <sz val="10"/>
      <color indexed="8"/>
      <name val="Arial Nova"/>
      <family val="2"/>
    </font>
    <font>
      <sz val="9"/>
      <color rgb="FFFF0000"/>
      <name val="Arial Nova"/>
      <family val="2"/>
    </font>
    <font>
      <b/>
      <sz val="8"/>
      <name val="Arial Nova"/>
      <family val="2"/>
    </font>
    <font>
      <sz val="8"/>
      <color rgb="FFFF0000"/>
      <name val="Arial Nova"/>
      <family val="2"/>
    </font>
    <font>
      <b/>
      <sz val="8"/>
      <name val="Calibri"/>
      <family val="2"/>
      <scheme val="minor"/>
    </font>
    <font>
      <sz val="8"/>
      <color indexed="8"/>
      <name val="Arial Nova"/>
      <family val="2"/>
    </font>
    <font>
      <sz val="9"/>
      <color indexed="8"/>
      <name val="Arial Nova"/>
      <family val="2"/>
    </font>
    <font>
      <sz val="8"/>
      <name val="Arial"/>
      <family val="2"/>
    </font>
    <font>
      <sz val="7"/>
      <name val="Arial Nova"/>
      <family val="2"/>
    </font>
    <font>
      <sz val="10"/>
      <color rgb="FFFF0000"/>
      <name val="Arial Nova"/>
      <family val="2"/>
    </font>
    <font>
      <u/>
      <sz val="10"/>
      <color rgb="FFFF0000"/>
      <name val="Arial Nov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9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70" fontId="3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  <xf numFmtId="0" fontId="3" fillId="0" borderId="0"/>
    <xf numFmtId="171" fontId="42" fillId="0" borderId="0"/>
    <xf numFmtId="0" fontId="3" fillId="0" borderId="0"/>
    <xf numFmtId="164" fontId="3" fillId="0" borderId="0" applyFont="0" applyFill="0" applyBorder="0" applyAlignment="0" applyProtection="0"/>
  </cellStyleXfs>
  <cellXfs count="551">
    <xf numFmtId="0" fontId="0" fillId="0" borderId="0" xfId="0"/>
    <xf numFmtId="0" fontId="5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10" fontId="3" fillId="0" borderId="0" xfId="1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7" fillId="0" borderId="4" xfId="1" applyNumberFormat="1" applyFont="1" applyBorder="1"/>
    <xf numFmtId="4" fontId="7" fillId="0" borderId="4" xfId="0" applyNumberFormat="1" applyFont="1" applyBorder="1"/>
    <xf numFmtId="10" fontId="0" fillId="0" borderId="0" xfId="1" applyNumberFormat="1" applyFont="1"/>
    <xf numFmtId="10" fontId="7" fillId="0" borderId="4" xfId="0" applyNumberFormat="1" applyFont="1" applyBorder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/>
    <xf numFmtId="0" fontId="17" fillId="0" borderId="0" xfId="0" applyFont="1"/>
    <xf numFmtId="0" fontId="0" fillId="0" borderId="15" xfId="0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justify"/>
    </xf>
    <xf numFmtId="0" fontId="0" fillId="0" borderId="0" xfId="0" quotePrefix="1"/>
    <xf numFmtId="0" fontId="20" fillId="0" borderId="15" xfId="0" applyFont="1" applyBorder="1" applyAlignment="1">
      <alignment vertical="justify"/>
    </xf>
    <xf numFmtId="0" fontId="20" fillId="0" borderId="0" xfId="0" applyFont="1"/>
    <xf numFmtId="0" fontId="15" fillId="0" borderId="15" xfId="0" applyFont="1" applyBorder="1"/>
    <xf numFmtId="0" fontId="5" fillId="0" borderId="15" xfId="0" applyFont="1" applyBorder="1"/>
    <xf numFmtId="0" fontId="20" fillId="0" borderId="15" xfId="0" applyFont="1" applyBorder="1"/>
    <xf numFmtId="0" fontId="7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3" borderId="0" xfId="0" applyFill="1"/>
    <xf numFmtId="0" fontId="24" fillId="0" borderId="0" xfId="0" applyFont="1"/>
    <xf numFmtId="4" fontId="13" fillId="0" borderId="4" xfId="0" applyNumberFormat="1" applyFont="1" applyBorder="1"/>
    <xf numFmtId="0" fontId="13" fillId="0" borderId="4" xfId="0" applyFont="1" applyBorder="1"/>
    <xf numFmtId="0" fontId="11" fillId="0" borderId="4" xfId="0" applyFont="1" applyBorder="1"/>
    <xf numFmtId="0" fontId="23" fillId="0" borderId="4" xfId="0" applyFont="1" applyBorder="1"/>
    <xf numFmtId="4" fontId="23" fillId="0" borderId="4" xfId="0" applyNumberFormat="1" applyFont="1" applyBorder="1"/>
    <xf numFmtId="0" fontId="27" fillId="0" borderId="10" xfId="0" applyFont="1" applyBorder="1"/>
    <xf numFmtId="0" fontId="27" fillId="0" borderId="0" xfId="0" applyFont="1"/>
    <xf numFmtId="0" fontId="27" fillId="0" borderId="11" xfId="0" applyFont="1" applyBorder="1"/>
    <xf numFmtId="0" fontId="28" fillId="0" borderId="10" xfId="0" applyFont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11" xfId="0" applyFont="1" applyBorder="1"/>
    <xf numFmtId="0" fontId="9" fillId="0" borderId="10" xfId="0" applyFont="1" applyBorder="1"/>
    <xf numFmtId="0" fontId="9" fillId="0" borderId="0" xfId="0" applyFont="1"/>
    <xf numFmtId="0" fontId="9" fillId="0" borderId="11" xfId="0" applyFont="1" applyBorder="1"/>
    <xf numFmtId="0" fontId="22" fillId="0" borderId="1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8" xfId="0" applyFont="1" applyBorder="1" applyAlignment="1">
      <alignment horizontal="left" vertical="top"/>
    </xf>
    <xf numFmtId="0" fontId="9" fillId="0" borderId="14" xfId="0" applyFont="1" applyBorder="1"/>
    <xf numFmtId="0" fontId="9" fillId="0" borderId="9" xfId="0" applyFont="1" applyBorder="1"/>
    <xf numFmtId="0" fontId="9" fillId="4" borderId="12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 applyProtection="1">
      <alignment vertical="top"/>
      <protection locked="0"/>
    </xf>
    <xf numFmtId="0" fontId="9" fillId="4" borderId="15" xfId="0" applyFont="1" applyFill="1" applyBorder="1" applyAlignment="1" applyProtection="1">
      <alignment vertical="top"/>
      <protection locked="0"/>
    </xf>
    <xf numFmtId="0" fontId="9" fillId="4" borderId="13" xfId="0" applyFont="1" applyFill="1" applyBorder="1"/>
    <xf numFmtId="0" fontId="9" fillId="0" borderId="1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9" fillId="4" borderId="13" xfId="0" applyFont="1" applyFill="1" applyBorder="1" applyAlignment="1">
      <alignment vertical="center"/>
    </xf>
    <xf numFmtId="0" fontId="9" fillId="0" borderId="9" xfId="0" applyFont="1" applyBorder="1" applyAlignment="1">
      <alignment vertical="top"/>
    </xf>
    <xf numFmtId="0" fontId="9" fillId="4" borderId="13" xfId="0" applyFont="1" applyFill="1" applyBorder="1" applyAlignment="1">
      <alignment vertical="top"/>
    </xf>
    <xf numFmtId="0" fontId="9" fillId="4" borderId="12" xfId="0" applyFont="1" applyFill="1" applyBorder="1" applyAlignment="1" applyProtection="1">
      <alignment vertical="center"/>
      <protection locked="0"/>
    </xf>
    <xf numFmtId="0" fontId="9" fillId="4" borderId="15" xfId="0" applyFont="1" applyFill="1" applyBorder="1" applyAlignment="1">
      <alignment vertical="top"/>
    </xf>
    <xf numFmtId="0" fontId="22" fillId="0" borderId="8" xfId="0" applyFont="1" applyBorder="1" applyAlignment="1">
      <alignment vertical="center"/>
    </xf>
    <xf numFmtId="0" fontId="22" fillId="0" borderId="1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22" fillId="0" borderId="12" xfId="0" applyFont="1" applyBorder="1" applyAlignment="1">
      <alignment vertical="center"/>
    </xf>
    <xf numFmtId="0" fontId="9" fillId="2" borderId="1" xfId="0" applyFont="1" applyFill="1" applyBorder="1" applyAlignment="1">
      <alignment vertical="top"/>
    </xf>
    <xf numFmtId="4" fontId="4" fillId="6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9" fillId="4" borderId="1" xfId="0" applyFont="1" applyFill="1" applyBorder="1" applyAlignment="1" applyProtection="1">
      <alignment vertical="top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43" fontId="9" fillId="4" borderId="1" xfId="3" applyFont="1" applyFill="1" applyBorder="1" applyAlignment="1" applyProtection="1">
      <alignment vertical="top"/>
      <protection locked="0"/>
    </xf>
    <xf numFmtId="4" fontId="9" fillId="6" borderId="1" xfId="0" applyNumberFormat="1" applyFont="1" applyFill="1" applyBorder="1" applyAlignment="1">
      <alignment vertical="top"/>
    </xf>
    <xf numFmtId="4" fontId="9" fillId="4" borderId="1" xfId="0" applyNumberFormat="1" applyFont="1" applyFill="1" applyBorder="1" applyAlignment="1" applyProtection="1">
      <alignment vertical="top"/>
      <protection locked="0"/>
    </xf>
    <xf numFmtId="43" fontId="9" fillId="5" borderId="4" xfId="3" applyFont="1" applyFill="1" applyBorder="1" applyAlignment="1" applyProtection="1">
      <alignment vertical="top"/>
    </xf>
    <xf numFmtId="39" fontId="9" fillId="5" borderId="1" xfId="3" applyNumberFormat="1" applyFont="1" applyFill="1" applyBorder="1" applyAlignment="1" applyProtection="1">
      <alignment vertical="top"/>
    </xf>
    <xf numFmtId="4" fontId="9" fillId="6" borderId="1" xfId="0" applyNumberFormat="1" applyFont="1" applyFill="1" applyBorder="1" applyAlignment="1" applyProtection="1">
      <alignment vertical="top"/>
      <protection locked="0"/>
    </xf>
    <xf numFmtId="39" fontId="9" fillId="5" borderId="3" xfId="3" applyNumberFormat="1" applyFont="1" applyFill="1" applyBorder="1" applyAlignment="1" applyProtection="1">
      <alignment vertical="top"/>
    </xf>
    <xf numFmtId="39" fontId="9" fillId="5" borderId="4" xfId="3" applyNumberFormat="1" applyFont="1" applyFill="1" applyBorder="1" applyAlignment="1" applyProtection="1">
      <alignment vertical="top"/>
    </xf>
    <xf numFmtId="0" fontId="22" fillId="0" borderId="1" xfId="0" applyFont="1" applyBorder="1"/>
    <xf numFmtId="0" fontId="22" fillId="0" borderId="2" xfId="0" applyFont="1" applyBorder="1"/>
    <xf numFmtId="0" fontId="22" fillId="4" borderId="4" xfId="0" applyFont="1" applyFill="1" applyBorder="1"/>
    <xf numFmtId="0" fontId="9" fillId="5" borderId="4" xfId="0" applyFont="1" applyFill="1" applyBorder="1" applyAlignment="1">
      <alignment vertical="top"/>
    </xf>
    <xf numFmtId="0" fontId="9" fillId="4" borderId="12" xfId="4" applyFill="1" applyBorder="1" applyProtection="1">
      <protection locked="0"/>
    </xf>
    <xf numFmtId="0" fontId="9" fillId="4" borderId="15" xfId="4" applyFill="1" applyBorder="1" applyProtection="1">
      <protection locked="0"/>
    </xf>
    <xf numFmtId="0" fontId="9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 applyProtection="1">
      <protection locked="0"/>
    </xf>
    <xf numFmtId="0" fontId="22" fillId="0" borderId="10" xfId="0" applyFont="1" applyBorder="1" applyAlignment="1">
      <alignment horizontal="left"/>
    </xf>
    <xf numFmtId="0" fontId="9" fillId="0" borderId="0" xfId="0" applyFont="1" applyAlignment="1">
      <alignment horizontal="centerContinuous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Continuous"/>
    </xf>
    <xf numFmtId="0" fontId="22" fillId="4" borderId="8" xfId="4" applyFont="1" applyFill="1" applyBorder="1" applyAlignment="1" applyProtection="1">
      <alignment vertical="top"/>
      <protection locked="0"/>
    </xf>
    <xf numFmtId="0" fontId="22" fillId="4" borderId="14" xfId="4" applyFont="1" applyFill="1" applyBorder="1" applyAlignment="1" applyProtection="1">
      <alignment vertical="top"/>
      <protection locked="0"/>
    </xf>
    <xf numFmtId="0" fontId="22" fillId="4" borderId="15" xfId="4" applyFont="1" applyFill="1" applyBorder="1" applyAlignment="1" applyProtection="1">
      <alignment vertical="top"/>
      <protection locked="0"/>
    </xf>
    <xf numFmtId="0" fontId="9" fillId="0" borderId="8" xfId="4" applyBorder="1" applyAlignment="1">
      <alignment vertical="top"/>
    </xf>
    <xf numFmtId="0" fontId="22" fillId="0" borderId="14" xfId="4" applyFont="1" applyBorder="1" applyAlignment="1">
      <alignment vertical="top"/>
    </xf>
    <xf numFmtId="0" fontId="9" fillId="0" borderId="0" xfId="4" applyAlignment="1">
      <alignment vertical="top"/>
    </xf>
    <xf numFmtId="0" fontId="9" fillId="0" borderId="11" xfId="4" applyBorder="1" applyAlignment="1">
      <alignment vertical="top"/>
    </xf>
    <xf numFmtId="0" fontId="9" fillId="4" borderId="15" xfId="4" applyFill="1" applyBorder="1" applyAlignment="1" applyProtection="1">
      <alignment vertical="top"/>
      <protection locked="0"/>
    </xf>
    <xf numFmtId="0" fontId="9" fillId="4" borderId="13" xfId="4" applyFill="1" applyBorder="1" applyAlignment="1" applyProtection="1">
      <alignment vertical="top"/>
      <protection locked="0"/>
    </xf>
    <xf numFmtId="0" fontId="22" fillId="4" borderId="2" xfId="4" applyFont="1" applyFill="1" applyBorder="1" applyAlignment="1" applyProtection="1">
      <alignment vertical="top"/>
      <protection locked="0"/>
    </xf>
    <xf numFmtId="0" fontId="9" fillId="4" borderId="2" xfId="4" applyFill="1" applyBorder="1" applyAlignment="1" applyProtection="1">
      <alignment vertical="top"/>
      <protection locked="0"/>
    </xf>
    <xf numFmtId="0" fontId="9" fillId="4" borderId="3" xfId="4" applyFill="1" applyBorder="1" applyAlignment="1" applyProtection="1">
      <alignment vertical="top"/>
      <protection locked="0"/>
    </xf>
    <xf numFmtId="0" fontId="9" fillId="4" borderId="2" xfId="0" applyFont="1" applyFill="1" applyBorder="1" applyProtection="1">
      <protection locked="0"/>
    </xf>
    <xf numFmtId="0" fontId="9" fillId="0" borderId="15" xfId="0" applyFont="1" applyBorder="1"/>
    <xf numFmtId="0" fontId="9" fillId="4" borderId="3" xfId="0" applyFont="1" applyFill="1" applyBorder="1" applyProtection="1">
      <protection locked="0"/>
    </xf>
    <xf numFmtId="2" fontId="0" fillId="0" borderId="0" xfId="0" applyNumberFormat="1"/>
    <xf numFmtId="0" fontId="4" fillId="0" borderId="32" xfId="0" applyFont="1" applyBorder="1"/>
    <xf numFmtId="0" fontId="31" fillId="0" borderId="33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31" fillId="0" borderId="36" xfId="0" applyFont="1" applyBorder="1"/>
    <xf numFmtId="0" fontId="4" fillId="0" borderId="36" xfId="0" applyFont="1" applyBorder="1"/>
    <xf numFmtId="0" fontId="31" fillId="0" borderId="37" xfId="0" applyFont="1" applyBorder="1" applyAlignment="1">
      <alignment horizontal="right"/>
    </xf>
    <xf numFmtId="0" fontId="4" fillId="0" borderId="41" xfId="0" applyFont="1" applyBorder="1" applyAlignment="1">
      <alignment horizontal="left"/>
    </xf>
    <xf numFmtId="0" fontId="4" fillId="0" borderId="41" xfId="0" applyFont="1" applyBorder="1" applyAlignment="1">
      <alignment horizontal="right"/>
    </xf>
    <xf numFmtId="0" fontId="4" fillId="0" borderId="41" xfId="0" applyFont="1" applyBorder="1"/>
    <xf numFmtId="0" fontId="4" fillId="0" borderId="41" xfId="0" applyFont="1" applyBorder="1" applyAlignment="1">
      <alignment horizontal="center"/>
    </xf>
    <xf numFmtId="165" fontId="4" fillId="0" borderId="41" xfId="0" applyNumberFormat="1" applyFont="1" applyBorder="1"/>
    <xf numFmtId="166" fontId="4" fillId="0" borderId="41" xfId="0" applyNumberFormat="1" applyFont="1" applyBorder="1"/>
    <xf numFmtId="166" fontId="4" fillId="0" borderId="42" xfId="0" applyNumberFormat="1" applyFont="1" applyBorder="1"/>
    <xf numFmtId="167" fontId="4" fillId="0" borderId="41" xfId="0" applyNumberFormat="1" applyFont="1" applyBorder="1"/>
    <xf numFmtId="2" fontId="4" fillId="0" borderId="41" xfId="0" applyNumberFormat="1" applyFont="1" applyBorder="1"/>
    <xf numFmtId="167" fontId="4" fillId="0" borderId="0" xfId="0" applyNumberFormat="1" applyFont="1"/>
    <xf numFmtId="2" fontId="4" fillId="0" borderId="43" xfId="0" applyNumberFormat="1" applyFont="1" applyBorder="1"/>
    <xf numFmtId="2" fontId="4" fillId="7" borderId="43" xfId="0" applyNumberFormat="1" applyFont="1" applyFill="1" applyBorder="1"/>
    <xf numFmtId="0" fontId="4" fillId="0" borderId="41" xfId="0" applyFont="1" applyBorder="1" applyAlignment="1">
      <alignment wrapText="1"/>
    </xf>
    <xf numFmtId="168" fontId="4" fillId="0" borderId="41" xfId="0" applyNumberFormat="1" applyFont="1" applyBorder="1"/>
    <xf numFmtId="0" fontId="3" fillId="0" borderId="0" xfId="5"/>
    <xf numFmtId="0" fontId="3" fillId="0" borderId="0" xfId="5" applyAlignment="1">
      <alignment vertical="center"/>
    </xf>
    <xf numFmtId="0" fontId="3" fillId="0" borderId="0" xfId="8"/>
    <xf numFmtId="0" fontId="5" fillId="0" borderId="0" xfId="8" applyFont="1"/>
    <xf numFmtId="0" fontId="10" fillId="0" borderId="0" xfId="8" applyFont="1"/>
    <xf numFmtId="0" fontId="10" fillId="0" borderId="4" xfId="8" applyFont="1" applyBorder="1"/>
    <xf numFmtId="0" fontId="10" fillId="0" borderId="4" xfId="8" applyFont="1" applyBorder="1" applyAlignment="1">
      <alignment horizontal="center"/>
    </xf>
    <xf numFmtId="0" fontId="5" fillId="0" borderId="4" xfId="8" applyFont="1" applyBorder="1"/>
    <xf numFmtId="0" fontId="5" fillId="0" borderId="10" xfId="8" applyFont="1" applyBorder="1"/>
    <xf numFmtId="10" fontId="10" fillId="11" borderId="4" xfId="8" applyNumberFormat="1" applyFont="1" applyFill="1" applyBorder="1"/>
    <xf numFmtId="0" fontId="34" fillId="0" borderId="0" xfId="8" applyFont="1" applyAlignment="1">
      <alignment vertical="center"/>
    </xf>
    <xf numFmtId="10" fontId="11" fillId="8" borderId="47" xfId="8" applyNumberFormat="1" applyFont="1" applyFill="1" applyBorder="1"/>
    <xf numFmtId="10" fontId="10" fillId="8" borderId="47" xfId="8" applyNumberFormat="1" applyFont="1" applyFill="1" applyBorder="1"/>
    <xf numFmtId="0" fontId="11" fillId="0" borderId="0" xfId="8" applyFont="1"/>
    <xf numFmtId="0" fontId="5" fillId="0" borderId="11" xfId="8" applyFont="1" applyBorder="1"/>
    <xf numFmtId="0" fontId="10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35" fillId="0" borderId="15" xfId="5" applyFont="1" applyBorder="1" applyAlignment="1">
      <alignment vertical="center"/>
    </xf>
    <xf numFmtId="0" fontId="38" fillId="0" borderId="0" xfId="5" applyFont="1" applyAlignment="1">
      <alignment vertical="center"/>
    </xf>
    <xf numFmtId="0" fontId="35" fillId="0" borderId="0" xfId="5" applyFont="1"/>
    <xf numFmtId="0" fontId="38" fillId="0" borderId="14" xfId="5" applyFont="1" applyBorder="1" applyAlignment="1">
      <alignment horizontal="center" vertical="center"/>
    </xf>
    <xf numFmtId="0" fontId="39" fillId="0" borderId="11" xfId="5" applyFont="1" applyBorder="1" applyAlignment="1">
      <alignment vertical="center"/>
    </xf>
    <xf numFmtId="0" fontId="35" fillId="0" borderId="0" xfId="5" applyFont="1" applyAlignment="1">
      <alignment horizontal="center" vertical="center"/>
    </xf>
    <xf numFmtId="0" fontId="39" fillId="0" borderId="0" xfId="5" applyFont="1" applyAlignment="1">
      <alignment horizontal="center" vertical="center"/>
    </xf>
    <xf numFmtId="0" fontId="35" fillId="2" borderId="0" xfId="5" applyFont="1" applyFill="1"/>
    <xf numFmtId="0" fontId="38" fillId="2" borderId="14" xfId="5" applyFont="1" applyFill="1" applyBorder="1" applyAlignment="1">
      <alignment horizontal="right" vertical="center"/>
    </xf>
    <xf numFmtId="0" fontId="38" fillId="2" borderId="4" xfId="5" applyFont="1" applyFill="1" applyBorder="1" applyAlignment="1">
      <alignment horizontal="center" vertical="center"/>
    </xf>
    <xf numFmtId="0" fontId="38" fillId="2" borderId="4" xfId="5" applyFont="1" applyFill="1" applyBorder="1" applyAlignment="1">
      <alignment horizontal="center" vertical="center" wrapText="1"/>
    </xf>
    <xf numFmtId="49" fontId="38" fillId="2" borderId="4" xfId="5" applyNumberFormat="1" applyFont="1" applyFill="1" applyBorder="1" applyAlignment="1">
      <alignment horizontal="center" vertical="center" wrapText="1"/>
    </xf>
    <xf numFmtId="0" fontId="35" fillId="2" borderId="0" xfId="5" applyFont="1" applyFill="1" applyAlignment="1">
      <alignment vertical="center"/>
    </xf>
    <xf numFmtId="49" fontId="39" fillId="2" borderId="4" xfId="5" applyNumberFormat="1" applyFont="1" applyFill="1" applyBorder="1" applyAlignment="1">
      <alignment horizontal="center" vertical="center" wrapText="1"/>
    </xf>
    <xf numFmtId="0" fontId="36" fillId="2" borderId="10" xfId="5" applyFont="1" applyFill="1" applyBorder="1" applyAlignment="1">
      <alignment wrapText="1"/>
    </xf>
    <xf numFmtId="0" fontId="36" fillId="2" borderId="0" xfId="5" applyFont="1" applyFill="1" applyAlignment="1">
      <alignment wrapText="1"/>
    </xf>
    <xf numFmtId="0" fontId="38" fillId="0" borderId="8" xfId="5" applyFont="1" applyBorder="1" applyAlignment="1">
      <alignment vertical="center"/>
    </xf>
    <xf numFmtId="0" fontId="35" fillId="2" borderId="11" xfId="5" applyFont="1" applyFill="1" applyBorder="1"/>
    <xf numFmtId="0" fontId="35" fillId="2" borderId="0" xfId="5" applyFont="1" applyFill="1" applyAlignment="1">
      <alignment wrapText="1"/>
    </xf>
    <xf numFmtId="0" fontId="35" fillId="2" borderId="10" xfId="5" applyFont="1" applyFill="1" applyBorder="1"/>
    <xf numFmtId="0" fontId="38" fillId="2" borderId="10" xfId="5" applyFont="1" applyFill="1" applyBorder="1"/>
    <xf numFmtId="0" fontId="39" fillId="2" borderId="0" xfId="5" applyFont="1" applyFill="1" applyAlignment="1">
      <alignment wrapText="1"/>
    </xf>
    <xf numFmtId="0" fontId="38" fillId="0" borderId="10" xfId="5" applyFont="1" applyBorder="1" applyAlignment="1">
      <alignment vertical="center"/>
    </xf>
    <xf numFmtId="0" fontId="39" fillId="2" borderId="0" xfId="5" applyFont="1" applyFill="1"/>
    <xf numFmtId="0" fontId="39" fillId="2" borderId="10" xfId="5" applyFont="1" applyFill="1" applyBorder="1"/>
    <xf numFmtId="0" fontId="39" fillId="2" borderId="11" xfId="5" applyFont="1" applyFill="1" applyBorder="1"/>
    <xf numFmtId="0" fontId="35" fillId="0" borderId="15" xfId="5" applyFont="1" applyBorder="1" applyAlignment="1">
      <alignment horizontal="center" vertical="center"/>
    </xf>
    <xf numFmtId="0" fontId="38" fillId="2" borderId="0" xfId="5" applyFont="1" applyFill="1" applyAlignment="1">
      <alignment wrapText="1"/>
    </xf>
    <xf numFmtId="0" fontId="36" fillId="2" borderId="0" xfId="5" applyFont="1" applyFill="1" applyAlignment="1">
      <alignment horizontal="right"/>
    </xf>
    <xf numFmtId="0" fontId="36" fillId="2" borderId="10" xfId="5" applyFont="1" applyFill="1" applyBorder="1" applyAlignment="1">
      <alignment horizontal="right"/>
    </xf>
    <xf numFmtId="0" fontId="39" fillId="2" borderId="0" xfId="5" applyFont="1" applyFill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12" xfId="5" applyFont="1" applyFill="1" applyBorder="1"/>
    <xf numFmtId="0" fontId="35" fillId="2" borderId="15" xfId="5" applyFont="1" applyFill="1" applyBorder="1"/>
    <xf numFmtId="0" fontId="35" fillId="2" borderId="15" xfId="5" applyFont="1" applyFill="1" applyBorder="1" applyAlignment="1">
      <alignment wrapText="1"/>
    </xf>
    <xf numFmtId="0" fontId="35" fillId="2" borderId="13" xfId="5" applyFont="1" applyFill="1" applyBorder="1"/>
    <xf numFmtId="0" fontId="38" fillId="2" borderId="9" xfId="5" applyFont="1" applyFill="1" applyBorder="1" applyAlignment="1">
      <alignment horizontal="center" vertical="center" wrapText="1"/>
    </xf>
    <xf numFmtId="10" fontId="38" fillId="2" borderId="4" xfId="5" applyNumberFormat="1" applyFont="1" applyFill="1" applyBorder="1" applyAlignment="1">
      <alignment horizontal="center" vertical="center" wrapText="1"/>
    </xf>
    <xf numFmtId="10" fontId="38" fillId="12" borderId="4" xfId="5" applyNumberFormat="1" applyFont="1" applyFill="1" applyBorder="1" applyAlignment="1">
      <alignment horizontal="center" vertical="center" wrapText="1"/>
    </xf>
    <xf numFmtId="169" fontId="39" fillId="2" borderId="4" xfId="10" applyNumberFormat="1" applyFont="1" applyFill="1" applyBorder="1" applyAlignment="1">
      <alignment horizontal="center" vertical="center" wrapText="1"/>
    </xf>
    <xf numFmtId="169" fontId="39" fillId="2" borderId="4" xfId="5" applyNumberFormat="1" applyFont="1" applyFill="1" applyBorder="1" applyAlignment="1">
      <alignment horizontal="center" vertical="center" wrapText="1"/>
    </xf>
    <xf numFmtId="169" fontId="38" fillId="2" borderId="4" xfId="5" applyNumberFormat="1" applyFont="1" applyFill="1" applyBorder="1" applyAlignment="1">
      <alignment horizontal="center" vertical="center" wrapText="1"/>
    </xf>
    <xf numFmtId="10" fontId="39" fillId="2" borderId="0" xfId="5" applyNumberFormat="1" applyFont="1" applyFill="1"/>
    <xf numFmtId="0" fontId="5" fillId="0" borderId="2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5" xfId="0" applyFont="1" applyBorder="1" applyAlignment="1">
      <alignment horizontal="center"/>
    </xf>
    <xf numFmtId="0" fontId="17" fillId="0" borderId="25" xfId="0" applyFont="1" applyBorder="1"/>
    <xf numFmtId="0" fontId="17" fillId="0" borderId="24" xfId="0" applyFont="1" applyBorder="1"/>
    <xf numFmtId="0" fontId="16" fillId="0" borderId="23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48" xfId="0" applyBorder="1"/>
    <xf numFmtId="0" fontId="0" fillId="0" borderId="52" xfId="0" applyBorder="1"/>
    <xf numFmtId="0" fontId="18" fillId="0" borderId="23" xfId="0" applyFont="1" applyBorder="1" applyAlignment="1">
      <alignment vertical="justify"/>
    </xf>
    <xf numFmtId="0" fontId="0" fillId="0" borderId="21" xfId="0" applyBorder="1"/>
    <xf numFmtId="0" fontId="0" fillId="0" borderId="20" xfId="0" applyBorder="1"/>
    <xf numFmtId="0" fontId="0" fillId="0" borderId="19" xfId="0" applyBorder="1"/>
    <xf numFmtId="169" fontId="35" fillId="2" borderId="0" xfId="5" applyNumberFormat="1" applyFont="1" applyFill="1" applyAlignment="1">
      <alignment vertical="center"/>
    </xf>
    <xf numFmtId="0" fontId="36" fillId="0" borderId="14" xfId="5" applyFont="1" applyBorder="1" applyAlignment="1">
      <alignment vertical="center" wrapText="1"/>
    </xf>
    <xf numFmtId="0" fontId="36" fillId="0" borderId="9" xfId="5" applyFont="1" applyBorder="1" applyAlignment="1">
      <alignment vertical="center" wrapText="1"/>
    </xf>
    <xf numFmtId="0" fontId="44" fillId="0" borderId="0" xfId="5" applyFont="1"/>
    <xf numFmtId="0" fontId="45" fillId="0" borderId="0" xfId="5" applyFont="1"/>
    <xf numFmtId="0" fontId="43" fillId="0" borderId="2" xfId="5" applyFont="1" applyBorder="1"/>
    <xf numFmtId="0" fontId="43" fillId="0" borderId="11" xfId="5" applyFont="1" applyBorder="1"/>
    <xf numFmtId="0" fontId="47" fillId="0" borderId="0" xfId="5" applyFont="1"/>
    <xf numFmtId="0" fontId="46" fillId="0" borderId="1" xfId="5" applyFont="1" applyBorder="1" applyAlignment="1">
      <alignment horizontal="right" vertical="center"/>
    </xf>
    <xf numFmtId="0" fontId="46" fillId="0" borderId="3" xfId="5" applyFont="1" applyBorder="1" applyAlignment="1">
      <alignment vertical="center"/>
    </xf>
    <xf numFmtId="0" fontId="43" fillId="0" borderId="4" xfId="5" applyFont="1" applyBorder="1" applyAlignment="1">
      <alignment horizontal="left" vertical="center" wrapText="1"/>
    </xf>
    <xf numFmtId="0" fontId="46" fillId="0" borderId="1" xfId="5" applyFont="1" applyBorder="1" applyAlignment="1">
      <alignment horizontal="center" vertical="center"/>
    </xf>
    <xf numFmtId="14" fontId="46" fillId="0" borderId="3" xfId="5" applyNumberFormat="1" applyFont="1" applyBorder="1" applyAlignment="1">
      <alignment horizontal="left" vertical="center"/>
    </xf>
    <xf numFmtId="0" fontId="46" fillId="0" borderId="4" xfId="5" applyFont="1" applyBorder="1" applyAlignment="1">
      <alignment horizontal="center" vertical="center"/>
    </xf>
    <xf numFmtId="4" fontId="46" fillId="0" borderId="4" xfId="5" applyNumberFormat="1" applyFont="1" applyBorder="1" applyAlignment="1">
      <alignment horizontal="center" vertical="center" wrapText="1"/>
    </xf>
    <xf numFmtId="0" fontId="49" fillId="0" borderId="0" xfId="5" applyFont="1"/>
    <xf numFmtId="0" fontId="46" fillId="13" borderId="1" xfId="5" applyFont="1" applyFill="1" applyBorder="1" applyAlignment="1">
      <alignment horizontal="center" vertical="center" wrapText="1"/>
    </xf>
    <xf numFmtId="49" fontId="46" fillId="13" borderId="2" xfId="5" applyNumberFormat="1" applyFont="1" applyFill="1" applyBorder="1" applyAlignment="1">
      <alignment horizontal="center" vertical="center" wrapText="1"/>
    </xf>
    <xf numFmtId="0" fontId="46" fillId="13" borderId="2" xfId="5" applyFont="1" applyFill="1" applyBorder="1" applyAlignment="1">
      <alignment horizontal="left" vertical="center" wrapText="1"/>
    </xf>
    <xf numFmtId="2" fontId="43" fillId="13" borderId="2" xfId="7" applyNumberFormat="1" applyFont="1" applyFill="1" applyBorder="1" applyAlignment="1">
      <alignment horizontal="center" vertical="center" wrapText="1"/>
    </xf>
    <xf numFmtId="4" fontId="43" fillId="13" borderId="2" xfId="5" applyNumberFormat="1" applyFont="1" applyFill="1" applyBorder="1" applyAlignment="1">
      <alignment horizontal="center" vertical="center" wrapText="1"/>
    </xf>
    <xf numFmtId="4" fontId="43" fillId="13" borderId="3" xfId="5" applyNumberFormat="1" applyFont="1" applyFill="1" applyBorder="1" applyAlignment="1">
      <alignment horizontal="center" vertical="center" wrapText="1"/>
    </xf>
    <xf numFmtId="0" fontId="43" fillId="0" borderId="4" xfId="5" applyFont="1" applyBorder="1" applyAlignment="1">
      <alignment horizontal="center" vertical="center" wrapText="1"/>
    </xf>
    <xf numFmtId="1" fontId="43" fillId="0" borderId="4" xfId="5" applyNumberFormat="1" applyFont="1" applyBorder="1" applyAlignment="1">
      <alignment horizontal="center" vertical="center" wrapText="1"/>
    </xf>
    <xf numFmtId="4" fontId="43" fillId="0" borderId="4" xfId="5" applyNumberFormat="1" applyFont="1" applyBorder="1" applyAlignment="1">
      <alignment horizontal="center" vertical="center" wrapText="1"/>
    </xf>
    <xf numFmtId="0" fontId="46" fillId="13" borderId="2" xfId="5" applyFont="1" applyFill="1" applyBorder="1" applyAlignment="1">
      <alignment horizontal="center" vertical="center" wrapText="1"/>
    </xf>
    <xf numFmtId="4" fontId="46" fillId="13" borderId="2" xfId="5" applyNumberFormat="1" applyFont="1" applyFill="1" applyBorder="1" applyAlignment="1">
      <alignment horizontal="center" vertical="center" wrapText="1"/>
    </xf>
    <xf numFmtId="4" fontId="46" fillId="13" borderId="3" xfId="5" applyNumberFormat="1" applyFont="1" applyFill="1" applyBorder="1" applyAlignment="1">
      <alignment horizontal="center" vertical="center" wrapText="1"/>
    </xf>
    <xf numFmtId="49" fontId="43" fillId="0" borderId="4" xfId="5" applyNumberFormat="1" applyFont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 wrapText="1"/>
    </xf>
    <xf numFmtId="49" fontId="43" fillId="0" borderId="2" xfId="5" applyNumberFormat="1" applyFont="1" applyBorder="1" applyAlignment="1">
      <alignment horizontal="center" vertical="center" wrapText="1"/>
    </xf>
    <xf numFmtId="0" fontId="43" fillId="0" borderId="2" xfId="5" applyFont="1" applyBorder="1" applyAlignment="1">
      <alignment horizontal="left" vertical="center" wrapText="1"/>
    </xf>
    <xf numFmtId="0" fontId="43" fillId="0" borderId="2" xfId="5" applyFont="1" applyBorder="1" applyAlignment="1">
      <alignment horizontal="center" vertical="center" wrapText="1"/>
    </xf>
    <xf numFmtId="4" fontId="46" fillId="0" borderId="2" xfId="5" applyNumberFormat="1" applyFont="1" applyBorder="1" applyAlignment="1">
      <alignment horizontal="center" vertical="center" wrapText="1"/>
    </xf>
    <xf numFmtId="169" fontId="43" fillId="0" borderId="3" xfId="5" applyNumberFormat="1" applyFont="1" applyBorder="1" applyAlignment="1">
      <alignment horizontal="center" vertical="center" wrapText="1"/>
    </xf>
    <xf numFmtId="0" fontId="43" fillId="3" borderId="4" xfId="5" applyFont="1" applyFill="1" applyBorder="1" applyAlignment="1">
      <alignment horizontal="center" vertical="center" wrapText="1"/>
    </xf>
    <xf numFmtId="0" fontId="43" fillId="3" borderId="4" xfId="5" applyFont="1" applyFill="1" applyBorder="1" applyAlignment="1">
      <alignment horizontal="left" vertical="center" wrapText="1"/>
    </xf>
    <xf numFmtId="4" fontId="43" fillId="0" borderId="4" xfId="5" applyNumberFormat="1" applyFont="1" applyBorder="1" applyAlignment="1">
      <alignment horizontal="left" vertical="center" wrapText="1"/>
    </xf>
    <xf numFmtId="0" fontId="46" fillId="0" borderId="10" xfId="5" applyFont="1" applyBorder="1" applyAlignment="1">
      <alignment horizontal="center" vertical="center" wrapText="1"/>
    </xf>
    <xf numFmtId="0" fontId="46" fillId="0" borderId="0" xfId="5" applyFont="1" applyAlignment="1">
      <alignment horizontal="center" vertical="center" wrapText="1"/>
    </xf>
    <xf numFmtId="4" fontId="46" fillId="0" borderId="11" xfId="5" applyNumberFormat="1" applyFont="1" applyBorder="1" applyAlignment="1">
      <alignment horizontal="center" vertical="center" wrapText="1"/>
    </xf>
    <xf numFmtId="0" fontId="35" fillId="0" borderId="10" xfId="5" applyFont="1" applyBorder="1" applyAlignment="1">
      <alignment vertical="center"/>
    </xf>
    <xf numFmtId="0" fontId="35" fillId="0" borderId="0" xfId="5" applyFont="1" applyAlignment="1">
      <alignment vertical="center"/>
    </xf>
    <xf numFmtId="4" fontId="35" fillId="0" borderId="11" xfId="5" applyNumberFormat="1" applyFont="1" applyBorder="1" applyAlignment="1">
      <alignment vertical="center"/>
    </xf>
    <xf numFmtId="0" fontId="36" fillId="0" borderId="0" xfId="5" applyFont="1" applyAlignment="1">
      <alignment vertical="center"/>
    </xf>
    <xf numFmtId="0" fontId="35" fillId="0" borderId="11" xfId="5" applyFont="1" applyBorder="1" applyAlignment="1">
      <alignment vertical="center"/>
    </xf>
    <xf numFmtId="0" fontId="39" fillId="0" borderId="10" xfId="5" applyFont="1" applyBorder="1" applyAlignment="1">
      <alignment vertical="center"/>
    </xf>
    <xf numFmtId="0" fontId="39" fillId="0" borderId="0" xfId="5" applyFont="1"/>
    <xf numFmtId="0" fontId="50" fillId="0" borderId="0" xfId="5" applyFont="1"/>
    <xf numFmtId="0" fontId="39" fillId="0" borderId="10" xfId="5" applyFont="1" applyBorder="1"/>
    <xf numFmtId="0" fontId="39" fillId="0" borderId="0" xfId="5" applyFont="1" applyAlignment="1">
      <alignment horizontal="center"/>
    </xf>
    <xf numFmtId="4" fontId="39" fillId="0" borderId="11" xfId="5" applyNumberFormat="1" applyFont="1" applyBorder="1"/>
    <xf numFmtId="0" fontId="35" fillId="0" borderId="10" xfId="5" applyFont="1" applyBorder="1"/>
    <xf numFmtId="4" fontId="35" fillId="0" borderId="11" xfId="5" applyNumberFormat="1" applyFont="1" applyBorder="1"/>
    <xf numFmtId="0" fontId="35" fillId="0" borderId="12" xfId="5" applyFont="1" applyBorder="1"/>
    <xf numFmtId="0" fontId="35" fillId="0" borderId="15" xfId="5" applyFont="1" applyBorder="1"/>
    <xf numFmtId="4" fontId="35" fillId="0" borderId="13" xfId="5" applyNumberFormat="1" applyFont="1" applyBorder="1"/>
    <xf numFmtId="4" fontId="44" fillId="0" borderId="0" xfId="5" applyNumberFormat="1" applyFont="1"/>
    <xf numFmtId="2" fontId="49" fillId="0" borderId="0" xfId="5" applyNumberFormat="1" applyFont="1"/>
    <xf numFmtId="10" fontId="35" fillId="2" borderId="0" xfId="5" applyNumberFormat="1" applyFont="1" applyFill="1" applyAlignment="1">
      <alignment vertical="center"/>
    </xf>
    <xf numFmtId="0" fontId="11" fillId="0" borderId="0" xfId="8" applyFont="1" applyAlignment="1">
      <alignment vertical="center"/>
    </xf>
    <xf numFmtId="0" fontId="11" fillId="0" borderId="25" xfId="8" applyFont="1" applyBorder="1" applyAlignment="1">
      <alignment vertical="center"/>
    </xf>
    <xf numFmtId="0" fontId="3" fillId="0" borderId="25" xfId="8" applyBorder="1"/>
    <xf numFmtId="0" fontId="3" fillId="0" borderId="24" xfId="8" applyBorder="1"/>
    <xf numFmtId="0" fontId="5" fillId="0" borderId="23" xfId="8" applyFont="1" applyBorder="1"/>
    <xf numFmtId="0" fontId="5" fillId="0" borderId="22" xfId="8" applyFont="1" applyBorder="1"/>
    <xf numFmtId="0" fontId="3" fillId="0" borderId="22" xfId="5" applyBorder="1"/>
    <xf numFmtId="0" fontId="34" fillId="0" borderId="22" xfId="8" applyFont="1" applyBorder="1" applyAlignment="1">
      <alignment vertical="center"/>
    </xf>
    <xf numFmtId="0" fontId="3" fillId="0" borderId="23" xfId="8" applyBorder="1"/>
    <xf numFmtId="0" fontId="3" fillId="0" borderId="22" xfId="8" applyBorder="1"/>
    <xf numFmtId="0" fontId="5" fillId="0" borderId="23" xfId="8" applyFont="1" applyBorder="1" applyAlignment="1">
      <alignment vertical="top"/>
    </xf>
    <xf numFmtId="0" fontId="11" fillId="0" borderId="0" xfId="8" applyFont="1" applyAlignment="1">
      <alignment vertical="top"/>
    </xf>
    <xf numFmtId="0" fontId="3" fillId="0" borderId="20" xfId="8" applyBorder="1"/>
    <xf numFmtId="0" fontId="3" fillId="0" borderId="19" xfId="8" applyBorder="1"/>
    <xf numFmtId="0" fontId="10" fillId="0" borderId="44" xfId="8" applyFont="1" applyBorder="1"/>
    <xf numFmtId="0" fontId="5" fillId="0" borderId="44" xfId="8" applyFont="1" applyBorder="1"/>
    <xf numFmtId="10" fontId="5" fillId="0" borderId="0" xfId="8" applyNumberFormat="1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vertical="justify"/>
    </xf>
    <xf numFmtId="0" fontId="18" fillId="0" borderId="0" xfId="0" applyFont="1"/>
    <xf numFmtId="10" fontId="46" fillId="0" borderId="4" xfId="1" applyNumberFormat="1" applyFont="1" applyBorder="1" applyAlignment="1">
      <alignment horizontal="center" vertical="center" wrapText="1"/>
    </xf>
    <xf numFmtId="0" fontId="35" fillId="0" borderId="0" xfId="0" applyFont="1"/>
    <xf numFmtId="0" fontId="39" fillId="0" borderId="0" xfId="0" applyFont="1"/>
    <xf numFmtId="0" fontId="43" fillId="0" borderId="0" xfId="0" applyFont="1"/>
    <xf numFmtId="0" fontId="46" fillId="0" borderId="4" xfId="0" applyFont="1" applyBorder="1" applyAlignment="1">
      <alignment horizontal="center" vertical="center"/>
    </xf>
    <xf numFmtId="4" fontId="46" fillId="0" borderId="4" xfId="0" applyNumberFormat="1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4" fontId="46" fillId="0" borderId="4" xfId="0" applyNumberFormat="1" applyFont="1" applyBorder="1" applyAlignment="1">
      <alignment horizontal="center" vertical="center" wrapText="1"/>
    </xf>
    <xf numFmtId="0" fontId="46" fillId="13" borderId="1" xfId="0" applyFont="1" applyFill="1" applyBorder="1" applyAlignment="1">
      <alignment horizontal="center" vertical="center" wrapText="1"/>
    </xf>
    <xf numFmtId="49" fontId="46" fillId="13" borderId="2" xfId="0" applyNumberFormat="1" applyFont="1" applyFill="1" applyBorder="1" applyAlignment="1">
      <alignment horizontal="center" vertical="center" wrapText="1"/>
    </xf>
    <xf numFmtId="4" fontId="43" fillId="13" borderId="2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6" fillId="13" borderId="2" xfId="0" applyFont="1" applyFill="1" applyBorder="1" applyAlignment="1">
      <alignment horizontal="center" vertical="center" wrapText="1"/>
    </xf>
    <xf numFmtId="4" fontId="46" fillId="13" borderId="2" xfId="0" applyNumberFormat="1" applyFont="1" applyFill="1" applyBorder="1" applyAlignment="1">
      <alignment horizontal="center" vertical="center" wrapText="1"/>
    </xf>
    <xf numFmtId="4" fontId="43" fillId="0" borderId="0" xfId="0" applyNumberFormat="1" applyFont="1"/>
    <xf numFmtId="0" fontId="43" fillId="3" borderId="4" xfId="0" applyFont="1" applyFill="1" applyBorder="1" applyAlignment="1">
      <alignment horizontal="center" vertical="center" wrapText="1"/>
    </xf>
    <xf numFmtId="4" fontId="39" fillId="0" borderId="0" xfId="0" applyNumberFormat="1" applyFont="1"/>
    <xf numFmtId="0" fontId="46" fillId="0" borderId="1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" fontId="46" fillId="0" borderId="0" xfId="0" applyNumberFormat="1" applyFont="1" applyAlignment="1">
      <alignment horizontal="center" vertical="center" wrapText="1"/>
    </xf>
    <xf numFmtId="4" fontId="46" fillId="0" borderId="11" xfId="0" applyNumberFormat="1" applyFont="1" applyBorder="1" applyAlignment="1">
      <alignment horizontal="center" vertical="center" wrapText="1"/>
    </xf>
    <xf numFmtId="9" fontId="35" fillId="0" borderId="0" xfId="6" applyFont="1"/>
    <xf numFmtId="0" fontId="35" fillId="0" borderId="10" xfId="0" applyFont="1" applyBorder="1" applyAlignment="1">
      <alignment vertical="center"/>
    </xf>
    <xf numFmtId="0" fontId="35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9" fillId="0" borderId="10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11" xfId="0" applyFont="1" applyBorder="1" applyAlignment="1">
      <alignment vertical="center"/>
    </xf>
    <xf numFmtId="0" fontId="39" fillId="0" borderId="10" xfId="0" applyFont="1" applyBorder="1"/>
    <xf numFmtId="0" fontId="39" fillId="0" borderId="0" xfId="0" applyFont="1" applyAlignment="1">
      <alignment horizontal="center"/>
    </xf>
    <xf numFmtId="0" fontId="39" fillId="0" borderId="11" xfId="0" applyFont="1" applyBorder="1"/>
    <xf numFmtId="0" fontId="35" fillId="0" borderId="10" xfId="0" applyFont="1" applyBorder="1"/>
    <xf numFmtId="4" fontId="35" fillId="0" borderId="0" xfId="0" applyNumberFormat="1" applyFont="1"/>
    <xf numFmtId="0" fontId="35" fillId="0" borderId="11" xfId="0" applyFont="1" applyBorder="1"/>
    <xf numFmtId="0" fontId="35" fillId="0" borderId="0" xfId="0" applyFont="1" applyAlignment="1">
      <alignment horizontal="center" vertical="center"/>
    </xf>
    <xf numFmtId="10" fontId="46" fillId="3" borderId="4" xfId="0" applyNumberFormat="1" applyFont="1" applyFill="1" applyBorder="1" applyAlignment="1">
      <alignment horizontal="center" vertical="center"/>
    </xf>
    <xf numFmtId="10" fontId="46" fillId="3" borderId="4" xfId="6" applyNumberFormat="1" applyFont="1" applyFill="1" applyBorder="1" applyAlignment="1">
      <alignment horizontal="center" vertical="center"/>
    </xf>
    <xf numFmtId="0" fontId="46" fillId="13" borderId="2" xfId="0" applyFont="1" applyFill="1" applyBorder="1" applyAlignment="1">
      <alignment horizontal="left" vertical="center" wrapText="1"/>
    </xf>
    <xf numFmtId="169" fontId="46" fillId="13" borderId="3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169" fontId="43" fillId="0" borderId="4" xfId="0" applyNumberFormat="1" applyFont="1" applyBorder="1" applyAlignment="1">
      <alignment horizontal="center" vertical="center" wrapText="1"/>
    </xf>
    <xf numFmtId="1" fontId="43" fillId="0" borderId="4" xfId="0" applyNumberFormat="1" applyFont="1" applyBorder="1" applyAlignment="1">
      <alignment horizontal="center" vertical="center" wrapText="1"/>
    </xf>
    <xf numFmtId="49" fontId="43" fillId="0" borderId="4" xfId="0" applyNumberFormat="1" applyFont="1" applyBorder="1" applyAlignment="1">
      <alignment horizontal="center" vertical="center" wrapText="1"/>
    </xf>
    <xf numFmtId="169" fontId="38" fillId="0" borderId="4" xfId="0" applyNumberFormat="1" applyFont="1" applyBorder="1" applyAlignment="1">
      <alignment horizontal="center" vertical="center" wrapText="1"/>
    </xf>
    <xf numFmtId="172" fontId="46" fillId="0" borderId="4" xfId="1" applyNumberFormat="1" applyFont="1" applyBorder="1" applyAlignment="1">
      <alignment horizontal="center" vertical="center" wrapText="1"/>
    </xf>
    <xf numFmtId="0" fontId="39" fillId="0" borderId="12" xfId="0" applyFont="1" applyBorder="1"/>
    <xf numFmtId="0" fontId="39" fillId="0" borderId="15" xfId="0" applyFont="1" applyBorder="1"/>
    <xf numFmtId="0" fontId="39" fillId="0" borderId="15" xfId="0" applyFont="1" applyBorder="1" applyAlignment="1">
      <alignment horizontal="center"/>
    </xf>
    <xf numFmtId="4" fontId="39" fillId="0" borderId="15" xfId="0" applyNumberFormat="1" applyFont="1" applyBorder="1"/>
    <xf numFmtId="0" fontId="39" fillId="0" borderId="13" xfId="0" applyFont="1" applyBorder="1"/>
    <xf numFmtId="0" fontId="35" fillId="0" borderId="8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2" fontId="46" fillId="0" borderId="2" xfId="0" applyNumberFormat="1" applyFont="1" applyBorder="1" applyAlignment="1">
      <alignment horizontal="center" vertical="center"/>
    </xf>
    <xf numFmtId="2" fontId="46" fillId="0" borderId="3" xfId="0" applyNumberFormat="1" applyFont="1" applyBorder="1" applyAlignment="1">
      <alignment horizontal="center" vertical="center"/>
    </xf>
    <xf numFmtId="4" fontId="43" fillId="0" borderId="4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14" fontId="46" fillId="0" borderId="2" xfId="0" applyNumberFormat="1" applyFont="1" applyBorder="1" applyAlignment="1">
      <alignment horizontal="center" vertical="center"/>
    </xf>
    <xf numFmtId="14" fontId="46" fillId="0" borderId="3" xfId="0" applyNumberFormat="1" applyFont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center" vertical="center"/>
    </xf>
    <xf numFmtId="0" fontId="43" fillId="3" borderId="1" xfId="0" applyFont="1" applyFill="1" applyBorder="1" applyAlignment="1">
      <alignment horizontal="left" vertical="center" wrapText="1"/>
    </xf>
    <xf numFmtId="0" fontId="43" fillId="3" borderId="2" xfId="0" applyFont="1" applyFill="1" applyBorder="1" applyAlignment="1">
      <alignment horizontal="left" vertical="center" wrapText="1"/>
    </xf>
    <xf numFmtId="0" fontId="43" fillId="3" borderId="3" xfId="0" applyFont="1" applyFill="1" applyBorder="1" applyAlignment="1">
      <alignment horizontal="left" vertical="center" wrapText="1"/>
    </xf>
    <xf numFmtId="0" fontId="52" fillId="3" borderId="1" xfId="0" applyFont="1" applyFill="1" applyBorder="1" applyAlignment="1">
      <alignment horizontal="left" vertical="center" wrapText="1"/>
    </xf>
    <xf numFmtId="0" fontId="52" fillId="3" borderId="2" xfId="0" applyFont="1" applyFill="1" applyBorder="1" applyAlignment="1">
      <alignment horizontal="left" vertical="center" wrapText="1"/>
    </xf>
    <xf numFmtId="0" fontId="52" fillId="3" borderId="3" xfId="0" applyFont="1" applyFill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3" fillId="0" borderId="3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5" applyFont="1" applyBorder="1" applyAlignment="1">
      <alignment horizontal="center"/>
    </xf>
    <xf numFmtId="0" fontId="35" fillId="0" borderId="14" xfId="5" applyFont="1" applyBorder="1" applyAlignment="1">
      <alignment horizontal="center"/>
    </xf>
    <xf numFmtId="0" fontId="37" fillId="0" borderId="1" xfId="5" applyFont="1" applyBorder="1" applyAlignment="1">
      <alignment horizontal="center" vertical="center"/>
    </xf>
    <xf numFmtId="0" fontId="36" fillId="0" borderId="2" xfId="5" applyFont="1" applyBorder="1" applyAlignment="1">
      <alignment horizontal="center" vertical="center"/>
    </xf>
    <xf numFmtId="0" fontId="36" fillId="0" borderId="3" xfId="5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center"/>
    </xf>
    <xf numFmtId="0" fontId="46" fillId="0" borderId="2" xfId="5" applyFont="1" applyBorder="1" applyAlignment="1">
      <alignment horizontal="left" vertical="center"/>
    </xf>
    <xf numFmtId="0" fontId="43" fillId="0" borderId="1" xfId="5" applyFont="1" applyBorder="1" applyAlignment="1">
      <alignment horizontal="left" vertical="center"/>
    </xf>
    <xf numFmtId="0" fontId="43" fillId="0" borderId="2" xfId="5" applyFont="1" applyBorder="1" applyAlignment="1">
      <alignment horizontal="left" vertical="center"/>
    </xf>
    <xf numFmtId="0" fontId="43" fillId="0" borderId="3" xfId="5" applyFont="1" applyBorder="1" applyAlignment="1">
      <alignment horizontal="left" vertical="center"/>
    </xf>
    <xf numFmtId="0" fontId="43" fillId="0" borderId="4" xfId="5" applyFont="1" applyBorder="1" applyAlignment="1">
      <alignment horizontal="left" vertical="center" wrapText="1"/>
    </xf>
    <xf numFmtId="4" fontId="43" fillId="0" borderId="4" xfId="5" applyNumberFormat="1" applyFont="1" applyBorder="1" applyAlignment="1">
      <alignment horizontal="center" vertical="center" wrapText="1"/>
    </xf>
    <xf numFmtId="0" fontId="39" fillId="0" borderId="0" xfId="5" applyFont="1" applyAlignment="1">
      <alignment horizontal="center" vertical="center"/>
    </xf>
    <xf numFmtId="0" fontId="39" fillId="0" borderId="11" xfId="5" applyFont="1" applyBorder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35" fillId="0" borderId="11" xfId="5" applyFont="1" applyBorder="1" applyAlignment="1">
      <alignment horizontal="center" vertical="center"/>
    </xf>
    <xf numFmtId="0" fontId="38" fillId="0" borderId="4" xfId="5" applyFont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center" vertical="center"/>
    </xf>
    <xf numFmtId="0" fontId="37" fillId="2" borderId="2" xfId="5" applyFont="1" applyFill="1" applyBorder="1" applyAlignment="1">
      <alignment horizontal="center" vertical="center"/>
    </xf>
    <xf numFmtId="0" fontId="37" fillId="2" borderId="3" xfId="5" applyFont="1" applyFill="1" applyBorder="1" applyAlignment="1">
      <alignment horizontal="center" vertical="center"/>
    </xf>
    <xf numFmtId="0" fontId="38" fillId="2" borderId="4" xfId="5" applyFont="1" applyFill="1" applyBorder="1" applyAlignment="1">
      <alignment horizontal="left" vertical="center"/>
    </xf>
    <xf numFmtId="0" fontId="38" fillId="2" borderId="5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7" xfId="5" applyFont="1" applyFill="1" applyBorder="1" applyAlignment="1">
      <alignment horizontal="center" vertical="center" wrapText="1"/>
    </xf>
    <xf numFmtId="169" fontId="38" fillId="2" borderId="5" xfId="5" applyNumberFormat="1" applyFont="1" applyFill="1" applyBorder="1" applyAlignment="1">
      <alignment horizontal="center" vertical="center" wrapText="1"/>
    </xf>
    <xf numFmtId="14" fontId="38" fillId="2" borderId="2" xfId="5" applyNumberFormat="1" applyFont="1" applyFill="1" applyBorder="1" applyAlignment="1">
      <alignment horizontal="left" vertical="center"/>
    </xf>
    <xf numFmtId="14" fontId="38" fillId="2" borderId="3" xfId="5" applyNumberFormat="1" applyFont="1" applyFill="1" applyBorder="1" applyAlignment="1">
      <alignment horizontal="left" vertical="center"/>
    </xf>
    <xf numFmtId="0" fontId="39" fillId="2" borderId="1" xfId="5" applyFont="1" applyFill="1" applyBorder="1" applyAlignment="1">
      <alignment horizontal="left" vertical="center"/>
    </xf>
    <xf numFmtId="0" fontId="39" fillId="2" borderId="3" xfId="5" applyFont="1" applyFill="1" applyBorder="1" applyAlignment="1">
      <alignment horizontal="left" vertical="center"/>
    </xf>
    <xf numFmtId="0" fontId="38" fillId="2" borderId="8" xfId="5" applyFont="1" applyFill="1" applyBorder="1" applyAlignment="1">
      <alignment horizontal="center" vertical="center" wrapText="1"/>
    </xf>
    <xf numFmtId="0" fontId="38" fillId="2" borderId="14" xfId="5" applyFont="1" applyFill="1" applyBorder="1" applyAlignment="1">
      <alignment horizontal="center" vertical="center" wrapText="1"/>
    </xf>
    <xf numFmtId="0" fontId="38" fillId="2" borderId="9" xfId="5" applyFont="1" applyFill="1" applyBorder="1" applyAlignment="1">
      <alignment horizontal="center" vertical="center" wrapText="1"/>
    </xf>
    <xf numFmtId="0" fontId="38" fillId="2" borderId="12" xfId="5" applyFont="1" applyFill="1" applyBorder="1" applyAlignment="1">
      <alignment horizontal="center" vertical="center" wrapText="1"/>
    </xf>
    <xf numFmtId="0" fontId="38" fillId="2" borderId="15" xfId="5" applyFont="1" applyFill="1" applyBorder="1" applyAlignment="1">
      <alignment horizontal="center" vertical="center" wrapText="1"/>
    </xf>
    <xf numFmtId="0" fontId="38" fillId="2" borderId="13" xfId="5" applyFont="1" applyFill="1" applyBorder="1" applyAlignment="1">
      <alignment horizontal="center" vertical="center" wrapText="1"/>
    </xf>
    <xf numFmtId="0" fontId="43" fillId="2" borderId="1" xfId="5" applyFont="1" applyFill="1" applyBorder="1" applyAlignment="1">
      <alignment horizontal="left" vertical="center" wrapText="1"/>
    </xf>
    <xf numFmtId="0" fontId="43" fillId="2" borderId="3" xfId="5" applyFont="1" applyFill="1" applyBorder="1" applyAlignment="1">
      <alignment horizontal="left" vertical="center" wrapText="1"/>
    </xf>
    <xf numFmtId="0" fontId="38" fillId="2" borderId="4" xfId="5" applyFont="1" applyFill="1" applyBorder="1" applyAlignment="1">
      <alignment horizontal="center" vertical="center" wrapText="1"/>
    </xf>
    <xf numFmtId="0" fontId="38" fillId="2" borderId="4" xfId="5" applyFont="1" applyFill="1" applyBorder="1" applyAlignment="1">
      <alignment vertical="center" wrapText="1"/>
    </xf>
    <xf numFmtId="0" fontId="38" fillId="2" borderId="5" xfId="5" applyFont="1" applyFill="1" applyBorder="1" applyAlignment="1">
      <alignment horizontal="left" vertical="center" wrapText="1"/>
    </xf>
    <xf numFmtId="0" fontId="38" fillId="2" borderId="7" xfId="5" applyFont="1" applyFill="1" applyBorder="1" applyAlignment="1">
      <alignment horizontal="left" vertical="center" wrapText="1"/>
    </xf>
    <xf numFmtId="0" fontId="5" fillId="0" borderId="23" xfId="8" applyFont="1" applyBorder="1" applyAlignment="1">
      <alignment horizontal="center"/>
    </xf>
    <xf numFmtId="0" fontId="5" fillId="0" borderId="0" xfId="8" applyFont="1" applyAlignment="1">
      <alignment horizontal="center"/>
    </xf>
    <xf numFmtId="0" fontId="5" fillId="0" borderId="22" xfId="8" applyFont="1" applyBorder="1" applyAlignment="1">
      <alignment horizontal="center"/>
    </xf>
    <xf numFmtId="0" fontId="11" fillId="0" borderId="26" xfId="5" applyFont="1" applyBorder="1" applyAlignment="1">
      <alignment horizontal="left" vertical="center"/>
    </xf>
    <xf numFmtId="0" fontId="11" fillId="0" borderId="25" xfId="5" applyFont="1" applyBorder="1" applyAlignment="1">
      <alignment horizontal="left" vertical="center"/>
    </xf>
    <xf numFmtId="0" fontId="11" fillId="0" borderId="23" xfId="8" applyFont="1" applyBorder="1" applyAlignment="1">
      <alignment horizontal="left"/>
    </xf>
    <xf numFmtId="0" fontId="11" fillId="0" borderId="0" xfId="8" applyFont="1" applyAlignment="1">
      <alignment horizontal="left"/>
    </xf>
    <xf numFmtId="0" fontId="11" fillId="0" borderId="22" xfId="8" applyFont="1" applyBorder="1" applyAlignment="1">
      <alignment horizontal="left"/>
    </xf>
    <xf numFmtId="0" fontId="10" fillId="10" borderId="23" xfId="8" applyFont="1" applyFill="1" applyBorder="1" applyAlignment="1">
      <alignment horizontal="center"/>
    </xf>
    <xf numFmtId="0" fontId="10" fillId="10" borderId="0" xfId="8" applyFont="1" applyFill="1" applyAlignment="1">
      <alignment horizontal="center"/>
    </xf>
    <xf numFmtId="0" fontId="10" fillId="10" borderId="22" xfId="8" applyFont="1" applyFill="1" applyBorder="1" applyAlignment="1">
      <alignment horizontal="center"/>
    </xf>
    <xf numFmtId="0" fontId="34" fillId="0" borderId="23" xfId="8" applyFont="1" applyBorder="1" applyAlignment="1">
      <alignment horizontal="center" vertical="center"/>
    </xf>
    <xf numFmtId="0" fontId="34" fillId="0" borderId="0" xfId="8" applyFont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22" xfId="8" applyFont="1" applyBorder="1" applyAlignment="1">
      <alignment horizontal="center" vertical="center"/>
    </xf>
    <xf numFmtId="0" fontId="10" fillId="0" borderId="1" xfId="8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0" fontId="10" fillId="0" borderId="3" xfId="8" applyFont="1" applyBorder="1" applyAlignment="1">
      <alignment horizontal="center"/>
    </xf>
    <xf numFmtId="10" fontId="5" fillId="0" borderId="1" xfId="8" applyNumberFormat="1" applyFont="1" applyBorder="1" applyAlignment="1">
      <alignment horizontal="center"/>
    </xf>
    <xf numFmtId="10" fontId="5" fillId="0" borderId="2" xfId="8" applyNumberFormat="1" applyFont="1" applyBorder="1" applyAlignment="1">
      <alignment horizontal="center"/>
    </xf>
    <xf numFmtId="10" fontId="5" fillId="0" borderId="3" xfId="8" applyNumberFormat="1" applyFont="1" applyBorder="1" applyAlignment="1">
      <alignment horizontal="center"/>
    </xf>
    <xf numFmtId="0" fontId="5" fillId="0" borderId="1" xfId="8" applyFont="1" applyBorder="1" applyAlignment="1">
      <alignment horizontal="center"/>
    </xf>
    <xf numFmtId="0" fontId="5" fillId="0" borderId="2" xfId="8" applyFont="1" applyBorder="1" applyAlignment="1">
      <alignment horizontal="center"/>
    </xf>
    <xf numFmtId="0" fontId="5" fillId="0" borderId="3" xfId="8" applyFont="1" applyBorder="1" applyAlignment="1">
      <alignment horizontal="center"/>
    </xf>
    <xf numFmtId="0" fontId="10" fillId="0" borderId="26" xfId="8" applyFont="1" applyBorder="1" applyAlignment="1">
      <alignment horizontal="center" vertical="center"/>
    </xf>
    <xf numFmtId="0" fontId="10" fillId="0" borderId="21" xfId="8" applyFont="1" applyBorder="1" applyAlignment="1">
      <alignment horizontal="center" vertical="center"/>
    </xf>
    <xf numFmtId="10" fontId="10" fillId="0" borderId="45" xfId="8" applyNumberFormat="1" applyFont="1" applyBorder="1" applyAlignment="1">
      <alignment horizontal="center"/>
    </xf>
    <xf numFmtId="0" fontId="10" fillId="0" borderId="46" xfId="8" applyFont="1" applyBorder="1" applyAlignment="1">
      <alignment horizontal="center"/>
    </xf>
    <xf numFmtId="0" fontId="5" fillId="0" borderId="23" xfId="8" applyFont="1" applyBorder="1" applyAlignment="1">
      <alignment horizontal="left"/>
    </xf>
    <xf numFmtId="0" fontId="5" fillId="0" borderId="0" xfId="8" applyFont="1" applyAlignment="1">
      <alignment horizontal="left"/>
    </xf>
    <xf numFmtId="0" fontId="5" fillId="0" borderId="22" xfId="8" applyFont="1" applyBorder="1" applyAlignment="1">
      <alignment horizontal="left"/>
    </xf>
    <xf numFmtId="0" fontId="13" fillId="0" borderId="23" xfId="8" applyFont="1" applyBorder="1" applyAlignment="1">
      <alignment horizontal="left"/>
    </xf>
    <xf numFmtId="0" fontId="13" fillId="0" borderId="0" xfId="8" applyFont="1" applyAlignment="1">
      <alignment horizontal="left"/>
    </xf>
    <xf numFmtId="0" fontId="11" fillId="9" borderId="23" xfId="8" applyFont="1" applyFill="1" applyBorder="1" applyAlignment="1">
      <alignment horizontal="center"/>
    </xf>
    <xf numFmtId="0" fontId="11" fillId="9" borderId="0" xfId="8" applyFont="1" applyFill="1" applyAlignment="1">
      <alignment horizontal="center"/>
    </xf>
    <xf numFmtId="0" fontId="11" fillId="9" borderId="22" xfId="8" applyFont="1" applyFill="1" applyBorder="1" applyAlignment="1">
      <alignment horizontal="center"/>
    </xf>
    <xf numFmtId="0" fontId="5" fillId="8" borderId="26" xfId="8" applyFont="1" applyFill="1" applyBorder="1" applyAlignment="1">
      <alignment horizontal="center"/>
    </xf>
    <xf numFmtId="0" fontId="5" fillId="8" borderId="25" xfId="8" applyFont="1" applyFill="1" applyBorder="1" applyAlignment="1">
      <alignment horizontal="center"/>
    </xf>
    <xf numFmtId="0" fontId="5" fillId="8" borderId="24" xfId="8" applyFont="1" applyFill="1" applyBorder="1" applyAlignment="1">
      <alignment horizontal="center"/>
    </xf>
    <xf numFmtId="0" fontId="10" fillId="8" borderId="21" xfId="8" applyFont="1" applyFill="1" applyBorder="1" applyAlignment="1">
      <alignment horizontal="center"/>
    </xf>
    <xf numFmtId="0" fontId="10" fillId="8" borderId="20" xfId="8" applyFont="1" applyFill="1" applyBorder="1" applyAlignment="1">
      <alignment horizontal="center"/>
    </xf>
    <xf numFmtId="0" fontId="10" fillId="8" borderId="19" xfId="8" applyFont="1" applyFill="1" applyBorder="1" applyAlignment="1">
      <alignment horizontal="center"/>
    </xf>
    <xf numFmtId="0" fontId="5" fillId="0" borderId="54" xfId="8" applyFont="1" applyBorder="1" applyAlignment="1">
      <alignment horizontal="left"/>
    </xf>
    <xf numFmtId="0" fontId="5" fillId="0" borderId="15" xfId="8" applyFont="1" applyBorder="1" applyAlignment="1">
      <alignment horizontal="left"/>
    </xf>
    <xf numFmtId="0" fontId="3" fillId="0" borderId="54" xfId="8" applyBorder="1" applyAlignment="1">
      <alignment horizontal="center"/>
    </xf>
    <xf numFmtId="0" fontId="3" fillId="0" borderId="15" xfId="8" applyBorder="1" applyAlignment="1">
      <alignment horizontal="center"/>
    </xf>
    <xf numFmtId="0" fontId="3" fillId="0" borderId="0" xfId="5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1" fillId="0" borderId="55" xfId="8" applyFont="1" applyBorder="1" applyAlignment="1">
      <alignment horizontal="center" vertical="top"/>
    </xf>
    <xf numFmtId="0" fontId="11" fillId="0" borderId="14" xfId="8" applyFont="1" applyBorder="1" applyAlignment="1">
      <alignment horizontal="center" vertical="top"/>
    </xf>
    <xf numFmtId="0" fontId="10" fillId="0" borderId="0" xfId="5" applyFont="1" applyAlignment="1">
      <alignment horizontal="center" vertical="center"/>
    </xf>
    <xf numFmtId="0" fontId="3" fillId="0" borderId="23" xfId="8" applyBorder="1" applyAlignment="1">
      <alignment horizontal="center"/>
    </xf>
    <xf numFmtId="0" fontId="3" fillId="0" borderId="0" xfId="8" applyAlignment="1">
      <alignment horizontal="center"/>
    </xf>
    <xf numFmtId="0" fontId="3" fillId="0" borderId="21" xfId="8" applyBorder="1" applyAlignment="1">
      <alignment horizontal="center"/>
    </xf>
    <xf numFmtId="0" fontId="3" fillId="0" borderId="20" xfId="8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23" xfId="0" applyFont="1" applyBorder="1" applyAlignment="1">
      <alignment horizontal="left" vertical="justify"/>
    </xf>
    <xf numFmtId="0" fontId="18" fillId="0" borderId="0" xfId="0" applyFont="1" applyAlignment="1">
      <alignment horizontal="left" vertical="justify"/>
    </xf>
    <xf numFmtId="0" fontId="5" fillId="0" borderId="2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" fillId="0" borderId="50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5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3" fillId="0" borderId="23" xfId="0" applyFont="1" applyBorder="1" applyAlignment="1">
      <alignment horizontal="center" vertical="justify"/>
    </xf>
    <xf numFmtId="0" fontId="13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5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9" fillId="4" borderId="15" xfId="4" applyFill="1" applyBorder="1" applyAlignment="1" applyProtection="1">
      <alignment vertical="top"/>
      <protection locked="0"/>
    </xf>
    <xf numFmtId="0" fontId="9" fillId="4" borderId="13" xfId="4" applyFill="1" applyBorder="1" applyAlignment="1" applyProtection="1">
      <alignment vertical="top"/>
      <protection locked="0"/>
    </xf>
    <xf numFmtId="0" fontId="26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7">
    <cellStyle name="Moeda 2" xfId="10" xr:uid="{F738331A-D0D8-4D1D-86F8-CE3632261097}"/>
    <cellStyle name="Normal" xfId="0" builtinId="0"/>
    <cellStyle name="Normal 10" xfId="9" xr:uid="{5DDA583C-726A-4E61-8FB5-5DA5277B31B7}"/>
    <cellStyle name="Normal 2" xfId="5" xr:uid="{00000000-0005-0000-0000-000002000000}"/>
    <cellStyle name="Normal 3" xfId="11" xr:uid="{DD642AA0-C381-4DA2-A769-15092992ECB6}"/>
    <cellStyle name="Normal 3 2" xfId="14" xr:uid="{ACD3DB05-E914-4606-9F33-8F2B20382015}"/>
    <cellStyle name="Normal 4 2" xfId="13" xr:uid="{C2895A40-460E-4C6C-BC72-E613C9521B90}"/>
    <cellStyle name="Normal 5" xfId="15" xr:uid="{D922BF0E-7726-412F-AEB8-772057B925CF}"/>
    <cellStyle name="Normal 8" xfId="8" xr:uid="{9B05204A-309D-4A02-A002-22C36BDD60B9}"/>
    <cellStyle name="Normal_RVT FL - 01" xfId="4" xr:uid="{00000000-0005-0000-0000-000003000000}"/>
    <cellStyle name="Porcentagem" xfId="1" builtinId="5"/>
    <cellStyle name="Porcentagem 2" xfId="6" xr:uid="{47726E38-4B13-4EAC-A43F-951557C81D0E}"/>
    <cellStyle name="Porcentagem 3" xfId="12" xr:uid="{457785E9-62B9-4938-91DD-B1A42ADA442C}"/>
    <cellStyle name="Vírgula" xfId="3" builtinId="3"/>
    <cellStyle name="Vírgula 2" xfId="2" xr:uid="{00000000-0005-0000-0000-000006000000}"/>
    <cellStyle name="Vírgula 3" xfId="7" xr:uid="{AC209EAA-07DD-4A38-B0EE-32BF3291CCE8}"/>
    <cellStyle name="Vírgula 4" xfId="16" xr:uid="{1A24837F-10E6-43F2-A914-02A860EB34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0</xdr:row>
          <xdr:rowOff>137160</xdr:rowOff>
        </xdr:from>
        <xdr:to>
          <xdr:col>1</xdr:col>
          <xdr:colOff>502920</xdr:colOff>
          <xdr:row>0</xdr:row>
          <xdr:rowOff>708660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590550</xdr:colOff>
      <xdr:row>0</xdr:row>
      <xdr:rowOff>19050</xdr:rowOff>
    </xdr:from>
    <xdr:ext cx="3143250" cy="79669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79170" y="19050"/>
          <a:ext cx="3143250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/>
            <a:t>GOVERNO DO ESTADO DE MINAS GERAIS</a:t>
          </a:r>
        </a:p>
        <a:p>
          <a:r>
            <a:rPr lang="pt-BR" sz="900"/>
            <a:t>Secretaria de Estado de Infraestrutura, Mobilidade e Parcerias</a:t>
          </a:r>
        </a:p>
        <a:p>
          <a:r>
            <a:rPr lang="pt-BR" sz="900"/>
            <a:t>Subsecretaria de Obras e Infraestrutura</a:t>
          </a:r>
        </a:p>
        <a:p>
          <a:r>
            <a:rPr lang="pt-BR" sz="900"/>
            <a:t>Superintendência de Obras Públicas</a:t>
          </a:r>
        </a:p>
        <a:p>
          <a:r>
            <a:rPr lang="pt-BR" sz="900"/>
            <a:t>Diretoria de Engenharia e Qualidade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95250</xdr:rowOff>
    </xdr:from>
    <xdr:to>
      <xdr:col>2</xdr:col>
      <xdr:colOff>3867150</xdr:colOff>
      <xdr:row>0</xdr:row>
      <xdr:rowOff>790575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12495" y="95250"/>
          <a:ext cx="4143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0</xdr:row>
          <xdr:rowOff>152400</xdr:rowOff>
        </xdr:from>
        <xdr:to>
          <xdr:col>1</xdr:col>
          <xdr:colOff>533400</xdr:colOff>
          <xdr:row>0</xdr:row>
          <xdr:rowOff>723900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101974</xdr:rowOff>
    </xdr:from>
    <xdr:to>
      <xdr:col>2</xdr:col>
      <xdr:colOff>171450</xdr:colOff>
      <xdr:row>0</xdr:row>
      <xdr:rowOff>797299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26770" y="101974"/>
          <a:ext cx="423672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160020</xdr:rowOff>
        </xdr:from>
        <xdr:to>
          <xdr:col>1</xdr:col>
          <xdr:colOff>106680</xdr:colOff>
          <xdr:row>0</xdr:row>
          <xdr:rowOff>731520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109904</xdr:rowOff>
    </xdr:from>
    <xdr:to>
      <xdr:col>2</xdr:col>
      <xdr:colOff>373673</xdr:colOff>
      <xdr:row>6</xdr:row>
      <xdr:rowOff>73269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1257300" y="2251124"/>
          <a:ext cx="487973" cy="298645"/>
        </a:xfrm>
        <a:prstGeom prst="ellips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oneCellAnchor>
    <xdr:from>
      <xdr:col>1</xdr:col>
      <xdr:colOff>355353</xdr:colOff>
      <xdr:row>5</xdr:row>
      <xdr:rowOff>14653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41153" y="2323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294581</xdr:colOff>
      <xdr:row>17</xdr:row>
      <xdr:rowOff>103267</xdr:rowOff>
    </xdr:from>
    <xdr:ext cx="772219" cy="29678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80381" y="4675267"/>
          <a:ext cx="772219" cy="296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38100</xdr:colOff>
      <xdr:row>8</xdr:row>
      <xdr:rowOff>139211</xdr:rowOff>
    </xdr:from>
    <xdr:ext cx="762000" cy="394189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09700" y="2958611"/>
          <a:ext cx="762000" cy="3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405904</xdr:colOff>
      <xdr:row>30</xdr:row>
      <xdr:rowOff>22600</xdr:rowOff>
    </xdr:from>
    <xdr:to>
      <xdr:col>1</xdr:col>
      <xdr:colOff>571519</xdr:colOff>
      <xdr:row>31</xdr:row>
      <xdr:rowOff>11384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1091704" y="6888220"/>
          <a:ext cx="165615" cy="156424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278733</xdr:colOff>
      <xdr:row>36</xdr:row>
      <xdr:rowOff>51078</xdr:rowOff>
    </xdr:from>
    <xdr:to>
      <xdr:col>0</xdr:col>
      <xdr:colOff>444231</xdr:colOff>
      <xdr:row>37</xdr:row>
      <xdr:rowOff>43751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278733" y="7922538"/>
          <a:ext cx="165498" cy="160313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447925</xdr:colOff>
      <xdr:row>16</xdr:row>
      <xdr:rowOff>173162</xdr:rowOff>
    </xdr:from>
    <xdr:to>
      <xdr:col>1</xdr:col>
      <xdr:colOff>483509</xdr:colOff>
      <xdr:row>30</xdr:row>
      <xdr:rowOff>75989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 bwMode="auto">
        <a:xfrm rot="16200000" flipH="1">
          <a:off x="-53387" y="5718914"/>
          <a:ext cx="2409807" cy="3558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1492</xdr:colOff>
      <xdr:row>16</xdr:row>
      <xdr:rowOff>11815</xdr:rowOff>
    </xdr:from>
    <xdr:ext cx="1012584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373092" y="4370455"/>
          <a:ext cx="10125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Montes Claros</a:t>
          </a:r>
        </a:p>
      </xdr:txBody>
    </xdr:sp>
    <xdr:clientData/>
  </xdr:oneCellAnchor>
  <xdr:twoCellAnchor>
    <xdr:from>
      <xdr:col>0</xdr:col>
      <xdr:colOff>469900</xdr:colOff>
      <xdr:row>16</xdr:row>
      <xdr:rowOff>165888</xdr:rowOff>
    </xdr:from>
    <xdr:to>
      <xdr:col>1</xdr:col>
      <xdr:colOff>185737</xdr:colOff>
      <xdr:row>16</xdr:row>
      <xdr:rowOff>172239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 bwMode="auto">
        <a:xfrm flipV="1">
          <a:off x="469900" y="4524528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622599</xdr:colOff>
      <xdr:row>30</xdr:row>
      <xdr:rowOff>66586</xdr:rowOff>
    </xdr:from>
    <xdr:ext cx="150338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308399" y="6932206"/>
          <a:ext cx="1503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São</a:t>
          </a:r>
          <a:r>
            <a:rPr lang="pt-BR" sz="1100" baseline="0"/>
            <a:t> João Das Missões</a:t>
          </a:r>
          <a:endParaRPr lang="pt-BR" sz="1100"/>
        </a:p>
      </xdr:txBody>
    </xdr:sp>
    <xdr:clientData/>
  </xdr:oneCellAnchor>
  <xdr:twoCellAnchor>
    <xdr:from>
      <xdr:col>0</xdr:col>
      <xdr:colOff>509588</xdr:colOff>
      <xdr:row>30</xdr:row>
      <xdr:rowOff>17060</xdr:rowOff>
    </xdr:from>
    <xdr:to>
      <xdr:col>1</xdr:col>
      <xdr:colOff>225425</xdr:colOff>
      <xdr:row>30</xdr:row>
      <xdr:rowOff>23411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 bwMode="auto">
        <a:xfrm flipV="1">
          <a:off x="509588" y="6882680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74459</xdr:colOff>
      <xdr:row>16</xdr:row>
      <xdr:rowOff>77512</xdr:rowOff>
    </xdr:from>
    <xdr:to>
      <xdr:col>1</xdr:col>
      <xdr:colOff>119065</xdr:colOff>
      <xdr:row>30</xdr:row>
      <xdr:rowOff>109144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 bwMode="auto">
        <a:xfrm rot="16200000" flipH="1">
          <a:off x="-486744" y="5683155"/>
          <a:ext cx="2538612" cy="4460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426640</xdr:colOff>
      <xdr:row>20</xdr:row>
      <xdr:rowOff>45721</xdr:rowOff>
    </xdr:from>
    <xdr:ext cx="356893" cy="716124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426640" y="5166361"/>
          <a:ext cx="356893" cy="716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r>
            <a:rPr lang="pt-BR" sz="1100"/>
            <a:t>256,40 km</a:t>
          </a:r>
        </a:p>
      </xdr:txBody>
    </xdr:sp>
    <xdr:clientData/>
  </xdr:oneCellAnchor>
  <xdr:twoCellAnchor>
    <xdr:from>
      <xdr:col>0</xdr:col>
      <xdr:colOff>412863</xdr:colOff>
      <xdr:row>36</xdr:row>
      <xdr:rowOff>117101</xdr:rowOff>
    </xdr:from>
    <xdr:to>
      <xdr:col>8</xdr:col>
      <xdr:colOff>572060</xdr:colOff>
      <xdr:row>36</xdr:row>
      <xdr:rowOff>137960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 bwMode="auto">
        <a:xfrm flipV="1">
          <a:off x="412863" y="7988561"/>
          <a:ext cx="5881817" cy="2085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13211</xdr:colOff>
      <xdr:row>34</xdr:row>
      <xdr:rowOff>120537</xdr:rowOff>
    </xdr:from>
    <xdr:ext cx="1653664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3211" y="7656717"/>
          <a:ext cx="1653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São João</a:t>
          </a:r>
          <a:r>
            <a:rPr lang="pt-BR" sz="1100" baseline="0"/>
            <a:t> das Missões</a:t>
          </a:r>
          <a:endParaRPr lang="pt-BR" sz="1100"/>
        </a:p>
      </xdr:txBody>
    </xdr:sp>
    <xdr:clientData/>
  </xdr:oneCellAnchor>
  <xdr:oneCellAnchor>
    <xdr:from>
      <xdr:col>8</xdr:col>
      <xdr:colOff>339090</xdr:colOff>
      <xdr:row>34</xdr:row>
      <xdr:rowOff>76200</xdr:rowOff>
    </xdr:from>
    <xdr:ext cx="1285875" cy="23812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6061710" y="7612380"/>
          <a:ext cx="128587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BETIM</a:t>
          </a:r>
        </a:p>
      </xdr:txBody>
    </xdr:sp>
    <xdr:clientData/>
  </xdr:oneCellAnchor>
  <xdr:oneCellAnchor>
    <xdr:from>
      <xdr:col>3</xdr:col>
      <xdr:colOff>13140</xdr:colOff>
      <xdr:row>34</xdr:row>
      <xdr:rowOff>158056</xdr:rowOff>
    </xdr:from>
    <xdr:ext cx="1012584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306760" y="7694236"/>
          <a:ext cx="10125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323850</xdr:colOff>
      <xdr:row>38</xdr:row>
      <xdr:rowOff>69477</xdr:rowOff>
    </xdr:from>
    <xdr:to>
      <xdr:col>9</xdr:col>
      <xdr:colOff>314885</xdr:colOff>
      <xdr:row>38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 bwMode="auto">
        <a:xfrm flipV="1">
          <a:off x="323850" y="8276217"/>
          <a:ext cx="6399455" cy="1624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355804</xdr:colOff>
      <xdr:row>37</xdr:row>
      <xdr:rowOff>85725</xdr:rowOff>
    </xdr:from>
    <xdr:to>
      <xdr:col>0</xdr:col>
      <xdr:colOff>361950</xdr:colOff>
      <xdr:row>39</xdr:row>
      <xdr:rowOff>53795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 bwMode="auto">
        <a:xfrm rot="5400000">
          <a:off x="207202" y="8273427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612979</xdr:colOff>
      <xdr:row>37</xdr:row>
      <xdr:rowOff>76200</xdr:rowOff>
    </xdr:from>
    <xdr:to>
      <xdr:col>8</xdr:col>
      <xdr:colOff>619125</xdr:colOff>
      <xdr:row>39</xdr:row>
      <xdr:rowOff>44270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 bwMode="auto">
        <a:xfrm rot="5400000">
          <a:off x="6186997" y="8263902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281251</xdr:colOff>
      <xdr:row>38</xdr:row>
      <xdr:rowOff>59958</xdr:rowOff>
    </xdr:from>
    <xdr:ext cx="907469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3260671" y="8266698"/>
          <a:ext cx="9074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horz" wrap="square" rtlCol="0" anchor="t">
          <a:spAutoFit/>
        </a:bodyPr>
        <a:lstStyle/>
        <a:p>
          <a:r>
            <a:rPr lang="pt-BR" sz="1100"/>
            <a:t>685,40 km</a:t>
          </a:r>
        </a:p>
      </xdr:txBody>
    </xdr:sp>
    <xdr:clientData/>
  </xdr:oneCellAnchor>
  <xdr:twoCellAnchor>
    <xdr:from>
      <xdr:col>1</xdr:col>
      <xdr:colOff>352425</xdr:colOff>
      <xdr:row>15</xdr:row>
      <xdr:rowOff>74295</xdr:rowOff>
    </xdr:from>
    <xdr:to>
      <xdr:col>1</xdr:col>
      <xdr:colOff>542925</xdr:colOff>
      <xdr:row>16</xdr:row>
      <xdr:rowOff>196215</xdr:rowOff>
    </xdr:to>
    <xdr:sp macro="" textlink="">
      <xdr:nvSpPr>
        <xdr:cNvPr id="23" name="Losango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5400000">
          <a:off x="965835" y="4291965"/>
          <a:ext cx="335280" cy="1905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514350</xdr:colOff>
      <xdr:row>35</xdr:row>
      <xdr:rowOff>133350</xdr:rowOff>
    </xdr:from>
    <xdr:to>
      <xdr:col>9</xdr:col>
      <xdr:colOff>38100</xdr:colOff>
      <xdr:row>37</xdr:row>
      <xdr:rowOff>95250</xdr:rowOff>
    </xdr:to>
    <xdr:sp macro="" textlink="">
      <xdr:nvSpPr>
        <xdr:cNvPr id="24" name="Losang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5400000">
          <a:off x="6193155" y="7880985"/>
          <a:ext cx="297180" cy="20955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307295</xdr:colOff>
      <xdr:row>8</xdr:row>
      <xdr:rowOff>32385</xdr:rowOff>
    </xdr:from>
    <xdr:to>
      <xdr:col>0</xdr:col>
      <xdr:colOff>474345</xdr:colOff>
      <xdr:row>8</xdr:row>
      <xdr:rowOff>149761</xdr:rowOff>
    </xdr:to>
    <xdr:sp macro="" textlink="">
      <xdr:nvSpPr>
        <xdr:cNvPr id="25" name="Fluxograma: Co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307295" y="2851785"/>
          <a:ext cx="167050" cy="117376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266700</xdr:colOff>
      <xdr:row>9</xdr:row>
      <xdr:rowOff>24765</xdr:rowOff>
    </xdr:from>
    <xdr:to>
      <xdr:col>0</xdr:col>
      <xdr:colOff>485775</xdr:colOff>
      <xdr:row>9</xdr:row>
      <xdr:rowOff>150495</xdr:rowOff>
    </xdr:to>
    <xdr:sp macro="" textlink="">
      <xdr:nvSpPr>
        <xdr:cNvPr id="26" name="Losang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66700" y="301180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0</xdr:col>
      <xdr:colOff>650881</xdr:colOff>
      <xdr:row>9</xdr:row>
      <xdr:rowOff>137012</xdr:rowOff>
    </xdr:from>
    <xdr:ext cx="356893" cy="515989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650881" y="3124052"/>
          <a:ext cx="356893" cy="515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266700</xdr:colOff>
      <xdr:row>10</xdr:row>
      <xdr:rowOff>24765</xdr:rowOff>
    </xdr:from>
    <xdr:to>
      <xdr:col>0</xdr:col>
      <xdr:colOff>485775</xdr:colOff>
      <xdr:row>10</xdr:row>
      <xdr:rowOff>150495</xdr:rowOff>
    </xdr:to>
    <xdr:sp macro="" textlink="">
      <xdr:nvSpPr>
        <xdr:cNvPr id="30" name="Losango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266700" y="318706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109904</xdr:rowOff>
    </xdr:from>
    <xdr:to>
      <xdr:col>2</xdr:col>
      <xdr:colOff>373673</xdr:colOff>
      <xdr:row>6</xdr:row>
      <xdr:rowOff>73269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1257300" y="2045384"/>
          <a:ext cx="487973" cy="298645"/>
        </a:xfrm>
        <a:prstGeom prst="ellips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oneCellAnchor>
    <xdr:from>
      <xdr:col>1</xdr:col>
      <xdr:colOff>355353</xdr:colOff>
      <xdr:row>5</xdr:row>
      <xdr:rowOff>14653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41153" y="2117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294581</xdr:colOff>
      <xdr:row>18</xdr:row>
      <xdr:rowOff>103267</xdr:rowOff>
    </xdr:from>
    <xdr:ext cx="772219" cy="29678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80381" y="4469527"/>
          <a:ext cx="772219" cy="296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38100</xdr:colOff>
      <xdr:row>8</xdr:row>
      <xdr:rowOff>139211</xdr:rowOff>
    </xdr:from>
    <xdr:ext cx="762000" cy="394189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409700" y="2752871"/>
          <a:ext cx="762000" cy="3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405904</xdr:colOff>
      <xdr:row>31</xdr:row>
      <xdr:rowOff>22600</xdr:rowOff>
    </xdr:from>
    <xdr:to>
      <xdr:col>1</xdr:col>
      <xdr:colOff>571519</xdr:colOff>
      <xdr:row>32</xdr:row>
      <xdr:rowOff>11384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1091704" y="6682480"/>
          <a:ext cx="165615" cy="156424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278733</xdr:colOff>
      <xdr:row>37</xdr:row>
      <xdr:rowOff>51078</xdr:rowOff>
    </xdr:from>
    <xdr:to>
      <xdr:col>0</xdr:col>
      <xdr:colOff>444231</xdr:colOff>
      <xdr:row>38</xdr:row>
      <xdr:rowOff>43751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278733" y="7716798"/>
          <a:ext cx="165498" cy="160313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447925</xdr:colOff>
      <xdr:row>17</xdr:row>
      <xdr:rowOff>173162</xdr:rowOff>
    </xdr:from>
    <xdr:to>
      <xdr:col>1</xdr:col>
      <xdr:colOff>483509</xdr:colOff>
      <xdr:row>31</xdr:row>
      <xdr:rowOff>75989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 bwMode="auto">
        <a:xfrm rot="16200000" flipH="1">
          <a:off x="-53387" y="5513174"/>
          <a:ext cx="2409807" cy="3558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1492</xdr:colOff>
      <xdr:row>17</xdr:row>
      <xdr:rowOff>11815</xdr:rowOff>
    </xdr:from>
    <xdr:ext cx="1012584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373092" y="4164715"/>
          <a:ext cx="101258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Jazida de Cascalho</a:t>
          </a:r>
        </a:p>
      </xdr:txBody>
    </xdr:sp>
    <xdr:clientData/>
  </xdr:oneCellAnchor>
  <xdr:twoCellAnchor>
    <xdr:from>
      <xdr:col>0</xdr:col>
      <xdr:colOff>469900</xdr:colOff>
      <xdr:row>17</xdr:row>
      <xdr:rowOff>165888</xdr:rowOff>
    </xdr:from>
    <xdr:to>
      <xdr:col>1</xdr:col>
      <xdr:colOff>185737</xdr:colOff>
      <xdr:row>17</xdr:row>
      <xdr:rowOff>172239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 bwMode="auto">
        <a:xfrm flipV="1">
          <a:off x="469900" y="4318788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622599</xdr:colOff>
      <xdr:row>31</xdr:row>
      <xdr:rowOff>66586</xdr:rowOff>
    </xdr:from>
    <xdr:ext cx="150338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308399" y="6726466"/>
          <a:ext cx="1503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Local Da Obra</a:t>
          </a:r>
        </a:p>
      </xdr:txBody>
    </xdr:sp>
    <xdr:clientData/>
  </xdr:oneCellAnchor>
  <xdr:twoCellAnchor>
    <xdr:from>
      <xdr:col>0</xdr:col>
      <xdr:colOff>509588</xdr:colOff>
      <xdr:row>31</xdr:row>
      <xdr:rowOff>17060</xdr:rowOff>
    </xdr:from>
    <xdr:to>
      <xdr:col>1</xdr:col>
      <xdr:colOff>225425</xdr:colOff>
      <xdr:row>31</xdr:row>
      <xdr:rowOff>23411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 bwMode="auto">
        <a:xfrm flipV="1">
          <a:off x="509588" y="6676940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74459</xdr:colOff>
      <xdr:row>17</xdr:row>
      <xdr:rowOff>77512</xdr:rowOff>
    </xdr:from>
    <xdr:to>
      <xdr:col>1</xdr:col>
      <xdr:colOff>119065</xdr:colOff>
      <xdr:row>31</xdr:row>
      <xdr:rowOff>109144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 bwMode="auto">
        <a:xfrm rot="16200000" flipH="1">
          <a:off x="-486744" y="5477415"/>
          <a:ext cx="2538612" cy="4460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426640</xdr:colOff>
      <xdr:row>21</xdr:row>
      <xdr:rowOff>45721</xdr:rowOff>
    </xdr:from>
    <xdr:ext cx="356893" cy="716124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426640" y="4960621"/>
          <a:ext cx="356893" cy="716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r>
            <a:rPr lang="pt-BR" sz="1100"/>
            <a:t>2,00 km</a:t>
          </a:r>
        </a:p>
      </xdr:txBody>
    </xdr:sp>
    <xdr:clientData/>
  </xdr:oneCellAnchor>
  <xdr:twoCellAnchor>
    <xdr:from>
      <xdr:col>0</xdr:col>
      <xdr:colOff>412863</xdr:colOff>
      <xdr:row>37</xdr:row>
      <xdr:rowOff>117101</xdr:rowOff>
    </xdr:from>
    <xdr:to>
      <xdr:col>8</xdr:col>
      <xdr:colOff>572060</xdr:colOff>
      <xdr:row>37</xdr:row>
      <xdr:rowOff>137960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 bwMode="auto">
        <a:xfrm flipV="1">
          <a:off x="412863" y="7782821"/>
          <a:ext cx="5881817" cy="2085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13211</xdr:colOff>
      <xdr:row>35</xdr:row>
      <xdr:rowOff>120537</xdr:rowOff>
    </xdr:from>
    <xdr:ext cx="1653664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3211" y="7450977"/>
          <a:ext cx="1653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São João</a:t>
          </a:r>
          <a:r>
            <a:rPr lang="pt-BR" sz="1100" baseline="0"/>
            <a:t> das Missões</a:t>
          </a:r>
          <a:endParaRPr lang="pt-BR" sz="1100"/>
        </a:p>
      </xdr:txBody>
    </xdr:sp>
    <xdr:clientData/>
  </xdr:oneCellAnchor>
  <xdr:oneCellAnchor>
    <xdr:from>
      <xdr:col>8</xdr:col>
      <xdr:colOff>339090</xdr:colOff>
      <xdr:row>35</xdr:row>
      <xdr:rowOff>76200</xdr:rowOff>
    </xdr:from>
    <xdr:ext cx="1285875" cy="23812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6061710" y="7406640"/>
          <a:ext cx="128587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BETIM</a:t>
          </a:r>
        </a:p>
      </xdr:txBody>
    </xdr:sp>
    <xdr:clientData/>
  </xdr:oneCellAnchor>
  <xdr:oneCellAnchor>
    <xdr:from>
      <xdr:col>3</xdr:col>
      <xdr:colOff>13140</xdr:colOff>
      <xdr:row>35</xdr:row>
      <xdr:rowOff>158056</xdr:rowOff>
    </xdr:from>
    <xdr:ext cx="1012584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306760" y="7488496"/>
          <a:ext cx="10125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323850</xdr:colOff>
      <xdr:row>39</xdr:row>
      <xdr:rowOff>69477</xdr:rowOff>
    </xdr:from>
    <xdr:to>
      <xdr:col>9</xdr:col>
      <xdr:colOff>314885</xdr:colOff>
      <xdr:row>39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 bwMode="auto">
        <a:xfrm flipV="1">
          <a:off x="323850" y="8070477"/>
          <a:ext cx="6399455" cy="1624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355804</xdr:colOff>
      <xdr:row>38</xdr:row>
      <xdr:rowOff>85725</xdr:rowOff>
    </xdr:from>
    <xdr:to>
      <xdr:col>0</xdr:col>
      <xdr:colOff>361950</xdr:colOff>
      <xdr:row>40</xdr:row>
      <xdr:rowOff>53795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 bwMode="auto">
        <a:xfrm rot="5400000">
          <a:off x="207202" y="8067687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612979</xdr:colOff>
      <xdr:row>38</xdr:row>
      <xdr:rowOff>76200</xdr:rowOff>
    </xdr:from>
    <xdr:to>
      <xdr:col>8</xdr:col>
      <xdr:colOff>619125</xdr:colOff>
      <xdr:row>40</xdr:row>
      <xdr:rowOff>44270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 bwMode="auto">
        <a:xfrm rot="5400000">
          <a:off x="6186997" y="8058162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281251</xdr:colOff>
      <xdr:row>39</xdr:row>
      <xdr:rowOff>59958</xdr:rowOff>
    </xdr:from>
    <xdr:ext cx="907469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3260671" y="8060958"/>
          <a:ext cx="9074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horz" wrap="square" rtlCol="0" anchor="t">
          <a:spAutoFit/>
        </a:bodyPr>
        <a:lstStyle/>
        <a:p>
          <a:r>
            <a:rPr lang="pt-BR" sz="1100"/>
            <a:t>685,40 km</a:t>
          </a:r>
        </a:p>
      </xdr:txBody>
    </xdr:sp>
    <xdr:clientData/>
  </xdr:oneCellAnchor>
  <xdr:twoCellAnchor>
    <xdr:from>
      <xdr:col>1</xdr:col>
      <xdr:colOff>352425</xdr:colOff>
      <xdr:row>16</xdr:row>
      <xdr:rowOff>74295</xdr:rowOff>
    </xdr:from>
    <xdr:to>
      <xdr:col>1</xdr:col>
      <xdr:colOff>542925</xdr:colOff>
      <xdr:row>17</xdr:row>
      <xdr:rowOff>196215</xdr:rowOff>
    </xdr:to>
    <xdr:sp macro="" textlink="">
      <xdr:nvSpPr>
        <xdr:cNvPr id="23" name="Losango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 rot="5400000">
          <a:off x="965835" y="4086225"/>
          <a:ext cx="335280" cy="1905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514350</xdr:colOff>
      <xdr:row>36</xdr:row>
      <xdr:rowOff>133350</xdr:rowOff>
    </xdr:from>
    <xdr:to>
      <xdr:col>9</xdr:col>
      <xdr:colOff>38100</xdr:colOff>
      <xdr:row>38</xdr:row>
      <xdr:rowOff>95250</xdr:rowOff>
    </xdr:to>
    <xdr:sp macro="" textlink="">
      <xdr:nvSpPr>
        <xdr:cNvPr id="24" name="Losango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 rot="5400000">
          <a:off x="6193155" y="7675245"/>
          <a:ext cx="297180" cy="20955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307295</xdr:colOff>
      <xdr:row>8</xdr:row>
      <xdr:rowOff>32385</xdr:rowOff>
    </xdr:from>
    <xdr:to>
      <xdr:col>0</xdr:col>
      <xdr:colOff>474345</xdr:colOff>
      <xdr:row>8</xdr:row>
      <xdr:rowOff>149761</xdr:rowOff>
    </xdr:to>
    <xdr:sp macro="" textlink="">
      <xdr:nvSpPr>
        <xdr:cNvPr id="25" name="Fluxograma: Co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 bwMode="auto">
        <a:xfrm>
          <a:off x="307295" y="2646045"/>
          <a:ext cx="167050" cy="117376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266700</xdr:colOff>
      <xdr:row>10</xdr:row>
      <xdr:rowOff>24765</xdr:rowOff>
    </xdr:from>
    <xdr:to>
      <xdr:col>0</xdr:col>
      <xdr:colOff>485775</xdr:colOff>
      <xdr:row>10</xdr:row>
      <xdr:rowOff>150495</xdr:rowOff>
    </xdr:to>
    <xdr:sp macro="" textlink="">
      <xdr:nvSpPr>
        <xdr:cNvPr id="26" name="Losango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66700" y="280606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0</xdr:col>
      <xdr:colOff>650881</xdr:colOff>
      <xdr:row>10</xdr:row>
      <xdr:rowOff>137012</xdr:rowOff>
    </xdr:from>
    <xdr:ext cx="356893" cy="515989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650881" y="2918312"/>
          <a:ext cx="356893" cy="515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266700</xdr:colOff>
      <xdr:row>11</xdr:row>
      <xdr:rowOff>24765</xdr:rowOff>
    </xdr:from>
    <xdr:to>
      <xdr:col>0</xdr:col>
      <xdr:colOff>485775</xdr:colOff>
      <xdr:row>11</xdr:row>
      <xdr:rowOff>150495</xdr:rowOff>
    </xdr:to>
    <xdr:sp macro="" textlink="">
      <xdr:nvSpPr>
        <xdr:cNvPr id="30" name="Losango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266700" y="298132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304800</xdr:colOff>
      <xdr:row>9</xdr:row>
      <xdr:rowOff>15240</xdr:rowOff>
    </xdr:from>
    <xdr:to>
      <xdr:col>0</xdr:col>
      <xdr:colOff>471850</xdr:colOff>
      <xdr:row>9</xdr:row>
      <xdr:rowOff>132616</xdr:rowOff>
    </xdr:to>
    <xdr:sp macro="" textlink="">
      <xdr:nvSpPr>
        <xdr:cNvPr id="31" name="Fluxograma: Co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 bwMode="auto">
        <a:xfrm>
          <a:off x="304800" y="2796540"/>
          <a:ext cx="167050" cy="117376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66675</xdr:rowOff>
    </xdr:from>
    <xdr:to>
      <xdr:col>1</xdr:col>
      <xdr:colOff>323850</xdr:colOff>
      <xdr:row>7</xdr:row>
      <xdr:rowOff>104775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planilha-orcamentaria_memoria-de-calculo-de-quantitativos_cronograma-fisico-financeir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feitura/recapiamento/MODELO/planilha-orcamentaria_memoria-de-calculo-de-quantitativos_cronograma-fisico-financeir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vimenta&#231;&#227;o%20av%20juca%20nascimento\av%20jucanasci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"/>
      <sheetName val="Planilha Orcamentária"/>
      <sheetName val="Cronograma"/>
    </sheetNames>
    <sheetDataSet>
      <sheetData sheetId="0">
        <row r="8">
          <cell r="A8" t="str">
            <v>1.0</v>
          </cell>
          <cell r="C8" t="str">
            <v>SERVIÇOS PRELIMINARES</v>
          </cell>
        </row>
        <row r="9">
          <cell r="E9">
            <v>1</v>
          </cell>
        </row>
        <row r="11">
          <cell r="A11" t="str">
            <v>2.0</v>
          </cell>
          <cell r="C11" t="str">
            <v>SERVIÇOS DE TERRAPLENAGEM</v>
          </cell>
        </row>
        <row r="12">
          <cell r="A12" t="str">
            <v>2.1</v>
          </cell>
        </row>
        <row r="38">
          <cell r="C38" t="str">
            <v>Prefeito(a) Municipal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"/>
      <sheetName val="Planilha Orcamentária"/>
      <sheetName val="Cronograma"/>
    </sheetNames>
    <sheetDataSet>
      <sheetData sheetId="0"/>
      <sheetData sheetId="1">
        <row r="10">
          <cell r="A10" t="str">
            <v>1.0</v>
          </cell>
        </row>
        <row r="13">
          <cell r="A13" t="str">
            <v>2.0</v>
          </cell>
        </row>
        <row r="18">
          <cell r="A18" t="str">
            <v>3.0</v>
          </cell>
        </row>
        <row r="22">
          <cell r="A22" t="str">
            <v>4.0</v>
          </cell>
        </row>
        <row r="26">
          <cell r="A26" t="str">
            <v>5.0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LOBAL"/>
      <sheetName val="QCI"/>
      <sheetName val="RUAS"/>
      <sheetName val="c ronograna"/>
      <sheetName val="CALCULO"/>
    </sheetNames>
    <sheetDataSet>
      <sheetData sheetId="0">
        <row r="28">
          <cell r="C28" t="str">
            <v>SARJETA TIPO 3 - 50 X 5 CM, I = 25 %, PADRÃO DEOP-MG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showGridLines="0" workbookViewId="0"/>
  </sheetViews>
  <sheetFormatPr defaultRowHeight="13.2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5" width="16" customWidth="1"/>
  </cols>
  <sheetData>
    <row r="1" spans="2:5" ht="26.4">
      <c r="B1" s="2" t="s">
        <v>7</v>
      </c>
      <c r="C1" s="2"/>
      <c r="D1" s="6"/>
      <c r="E1" s="6"/>
    </row>
    <row r="2" spans="2:5">
      <c r="B2" s="2" t="s">
        <v>8</v>
      </c>
      <c r="C2" s="2"/>
      <c r="D2" s="6"/>
      <c r="E2" s="6"/>
    </row>
    <row r="3" spans="2:5">
      <c r="B3" s="3"/>
      <c r="C3" s="3"/>
      <c r="D3" s="7"/>
      <c r="E3" s="7"/>
    </row>
    <row r="4" spans="2:5" ht="39.6">
      <c r="B4" s="3" t="s">
        <v>9</v>
      </c>
      <c r="C4" s="3"/>
      <c r="D4" s="7"/>
      <c r="E4" s="7"/>
    </row>
    <row r="5" spans="2:5">
      <c r="B5" s="3"/>
      <c r="C5" s="3"/>
      <c r="D5" s="7"/>
      <c r="E5" s="7"/>
    </row>
    <row r="6" spans="2:5" ht="26.4">
      <c r="B6" s="2" t="s">
        <v>10</v>
      </c>
      <c r="C6" s="2"/>
      <c r="D6" s="6"/>
      <c r="E6" s="6" t="s">
        <v>11</v>
      </c>
    </row>
    <row r="7" spans="2:5" ht="13.8" thickBot="1">
      <c r="B7" s="3"/>
      <c r="C7" s="3"/>
      <c r="D7" s="7"/>
      <c r="E7" s="7"/>
    </row>
    <row r="8" spans="2:5" ht="40.200000000000003" thickBot="1">
      <c r="B8" s="4" t="s">
        <v>12</v>
      </c>
      <c r="C8" s="5"/>
      <c r="D8" s="8"/>
      <c r="E8" s="9">
        <v>3</v>
      </c>
    </row>
    <row r="9" spans="2:5">
      <c r="B9" s="3"/>
      <c r="C9" s="3"/>
      <c r="D9" s="7"/>
      <c r="E9" s="7"/>
    </row>
    <row r="10" spans="2:5">
      <c r="B10" s="3"/>
      <c r="C10" s="3"/>
      <c r="D10" s="7"/>
      <c r="E10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2F8E-822E-41C2-A1FB-56DF895A5DC6}">
  <sheetPr>
    <pageSetUpPr fitToPage="1"/>
  </sheetPr>
  <dimension ref="A1:J61"/>
  <sheetViews>
    <sheetView showGridLines="0" showZeros="0" tabSelected="1" view="pageBreakPreview" topLeftCell="A40" zoomScaleNormal="100" zoomScaleSheetLayoutView="100" workbookViewId="0">
      <selection activeCell="K44" sqref="K44"/>
    </sheetView>
  </sheetViews>
  <sheetFormatPr defaultColWidth="9.109375" defaultRowHeight="13.2"/>
  <cols>
    <col min="1" max="1" width="5.6640625" style="306" customWidth="1"/>
    <col min="2" max="2" width="11.6640625" style="306" customWidth="1"/>
    <col min="3" max="3" width="60.6640625" style="306" customWidth="1"/>
    <col min="4" max="4" width="10.109375" style="306" customWidth="1"/>
    <col min="5" max="5" width="11.6640625" style="306" customWidth="1"/>
    <col min="6" max="6" width="11.6640625" style="342" customWidth="1"/>
    <col min="7" max="7" width="11.6640625" style="306" customWidth="1"/>
    <col min="8" max="8" width="14" style="306" customWidth="1"/>
    <col min="9" max="16384" width="9.109375" style="306"/>
  </cols>
  <sheetData>
    <row r="1" spans="1:9" ht="65.099999999999994" customHeight="1">
      <c r="A1" s="360"/>
      <c r="B1" s="361"/>
      <c r="C1" s="362"/>
      <c r="D1" s="362"/>
      <c r="E1" s="362"/>
      <c r="F1" s="362"/>
      <c r="G1" s="362"/>
      <c r="H1" s="363"/>
    </row>
    <row r="2" spans="1:9" s="307" customFormat="1" ht="20.100000000000001" customHeight="1">
      <c r="A2" s="364" t="s">
        <v>353</v>
      </c>
      <c r="B2" s="365"/>
      <c r="C2" s="365"/>
      <c r="D2" s="365"/>
      <c r="E2" s="365"/>
      <c r="F2" s="365"/>
      <c r="G2" s="365"/>
      <c r="H2" s="366"/>
    </row>
    <row r="3" spans="1:9" s="308" customFormat="1" ht="20.100000000000001" customHeight="1">
      <c r="A3" s="367" t="s">
        <v>365</v>
      </c>
      <c r="B3" s="368"/>
      <c r="C3" s="368"/>
      <c r="D3" s="369"/>
      <c r="E3" s="370" t="s">
        <v>263</v>
      </c>
      <c r="F3" s="371"/>
      <c r="G3" s="372" t="s">
        <v>264</v>
      </c>
      <c r="H3" s="373"/>
    </row>
    <row r="4" spans="1:9" s="308" customFormat="1" ht="20.100000000000001" customHeight="1">
      <c r="A4" s="375" t="s">
        <v>303</v>
      </c>
      <c r="B4" s="376"/>
      <c r="C4" s="376"/>
      <c r="D4" s="377"/>
      <c r="E4" s="370" t="s">
        <v>219</v>
      </c>
      <c r="F4" s="371"/>
      <c r="G4" s="378">
        <v>45139</v>
      </c>
      <c r="H4" s="379"/>
    </row>
    <row r="5" spans="1:9" s="308" customFormat="1" ht="20.100000000000001" customHeight="1">
      <c r="A5" s="380" t="s">
        <v>324</v>
      </c>
      <c r="B5" s="380"/>
      <c r="C5" s="380"/>
      <c r="D5" s="380"/>
      <c r="E5" s="381" t="s">
        <v>354</v>
      </c>
      <c r="F5" s="381"/>
      <c r="G5" s="381"/>
      <c r="H5" s="381"/>
    </row>
    <row r="6" spans="1:9" s="308" customFormat="1" ht="24.9" customHeight="1">
      <c r="A6" s="382" t="s">
        <v>366</v>
      </c>
      <c r="B6" s="383"/>
      <c r="C6" s="383"/>
      <c r="D6" s="384"/>
      <c r="E6" s="309" t="s">
        <v>355</v>
      </c>
      <c r="F6" s="310" t="s">
        <v>356</v>
      </c>
      <c r="G6" s="309" t="s">
        <v>220</v>
      </c>
      <c r="H6" s="309" t="s">
        <v>61</v>
      </c>
    </row>
    <row r="7" spans="1:9" s="308" customFormat="1" ht="24.9" customHeight="1">
      <c r="A7" s="385" t="s">
        <v>357</v>
      </c>
      <c r="B7" s="386"/>
      <c r="C7" s="386"/>
      <c r="D7" s="387"/>
      <c r="E7" s="311" t="s">
        <v>358</v>
      </c>
      <c r="F7" s="345">
        <v>0.05</v>
      </c>
      <c r="G7" s="309" t="s">
        <v>359</v>
      </c>
      <c r="H7" s="346">
        <v>0.30719999999999997</v>
      </c>
    </row>
    <row r="8" spans="1:9" ht="3.75" customHeight="1">
      <c r="A8" s="388"/>
      <c r="B8" s="388"/>
      <c r="C8" s="388"/>
      <c r="D8" s="388"/>
      <c r="E8" s="388"/>
      <c r="F8" s="388"/>
      <c r="G8" s="388"/>
      <c r="H8" s="388"/>
    </row>
    <row r="9" spans="1:9" s="308" customFormat="1" ht="35.1" customHeight="1">
      <c r="A9" s="309" t="s">
        <v>26</v>
      </c>
      <c r="B9" s="309" t="s">
        <v>265</v>
      </c>
      <c r="C9" s="309" t="s">
        <v>266</v>
      </c>
      <c r="D9" s="309" t="s">
        <v>27</v>
      </c>
      <c r="E9" s="309" t="s">
        <v>267</v>
      </c>
      <c r="F9" s="312" t="s">
        <v>360</v>
      </c>
      <c r="G9" s="311" t="s">
        <v>361</v>
      </c>
      <c r="H9" s="311" t="s">
        <v>362</v>
      </c>
    </row>
    <row r="10" spans="1:9" s="308" customFormat="1" ht="20.100000000000001" customHeight="1">
      <c r="A10" s="313" t="str">
        <f>'[11]Memória de Cálculo'!A8</f>
        <v>1.0</v>
      </c>
      <c r="B10" s="314"/>
      <c r="C10" s="347" t="str">
        <f>'[11]Memória de Cálculo'!C8</f>
        <v>SERVIÇOS PRELIMINARES</v>
      </c>
      <c r="D10" s="244"/>
      <c r="E10" s="315"/>
      <c r="F10" s="315"/>
      <c r="G10" s="315">
        <f>ROUND(F10+(F10*$H$7),2)</f>
        <v>0</v>
      </c>
      <c r="H10" s="348">
        <f>SUM(H11:H13)</f>
        <v>3419.28</v>
      </c>
    </row>
    <row r="11" spans="1:9" s="308" customFormat="1" ht="60" customHeight="1">
      <c r="A11" s="316" t="s">
        <v>2</v>
      </c>
      <c r="B11" s="351" t="s">
        <v>246</v>
      </c>
      <c r="C11" s="349" t="s">
        <v>200</v>
      </c>
      <c r="D11" s="316" t="s">
        <v>201</v>
      </c>
      <c r="E11" s="312">
        <f>'[11]Memória de Cálculo'!E9</f>
        <v>1</v>
      </c>
      <c r="F11" s="350">
        <v>1429.69</v>
      </c>
      <c r="G11" s="350">
        <f>ROUND(F11+(F11*$H$7),2)</f>
        <v>1868.89</v>
      </c>
      <c r="H11" s="350">
        <f>ROUND((E11*G11),2)</f>
        <v>1868.89</v>
      </c>
    </row>
    <row r="12" spans="1:9" s="308" customFormat="1" ht="31.2" customHeight="1">
      <c r="A12" s="316" t="s">
        <v>195</v>
      </c>
      <c r="B12" s="351" t="s">
        <v>349</v>
      </c>
      <c r="C12" s="349" t="s">
        <v>333</v>
      </c>
      <c r="D12" s="316" t="s">
        <v>334</v>
      </c>
      <c r="E12" s="354">
        <v>5.0000000000000001E-3</v>
      </c>
      <c r="F12" s="350">
        <v>1334.17</v>
      </c>
      <c r="G12" s="350">
        <v>1334.17</v>
      </c>
      <c r="H12" s="350">
        <f>G12</f>
        <v>1334.17</v>
      </c>
    </row>
    <row r="13" spans="1:9" s="308" customFormat="1" ht="22.2" customHeight="1">
      <c r="A13" s="316" t="s">
        <v>243</v>
      </c>
      <c r="B13" s="351" t="s">
        <v>278</v>
      </c>
      <c r="C13" s="349" t="s">
        <v>277</v>
      </c>
      <c r="D13" s="316" t="s">
        <v>29</v>
      </c>
      <c r="E13" s="312">
        <f>'Memória de Cálculo'!E11</f>
        <v>284.5</v>
      </c>
      <c r="F13" s="350">
        <v>0.57999999999999996</v>
      </c>
      <c r="G13" s="350">
        <f>ROUND(F13+(F13*$H$7),2)</f>
        <v>0.76</v>
      </c>
      <c r="H13" s="350">
        <f>ROUND((E13*G13),2)</f>
        <v>216.22</v>
      </c>
    </row>
    <row r="14" spans="1:9" s="308" customFormat="1" ht="5.0999999999999996" customHeight="1">
      <c r="A14" s="374"/>
      <c r="B14" s="374"/>
      <c r="C14" s="374"/>
      <c r="D14" s="374"/>
      <c r="E14" s="374"/>
      <c r="F14" s="374"/>
      <c r="G14" s="374"/>
      <c r="H14" s="374"/>
    </row>
    <row r="15" spans="1:9" s="308" customFormat="1" ht="20.100000000000001" customHeight="1">
      <c r="A15" s="313" t="str">
        <f>'[11]Memória de Cálculo'!A11</f>
        <v>2.0</v>
      </c>
      <c r="B15" s="317"/>
      <c r="C15" s="347" t="str">
        <f>'[11]Memória de Cálculo'!C11</f>
        <v>SERVIÇOS DE TERRAPLENAGEM</v>
      </c>
      <c r="D15" s="317"/>
      <c r="E15" s="318"/>
      <c r="F15" s="318"/>
      <c r="G15" s="318">
        <f t="shared" ref="G15:G16" si="0">ROUND(F15+(F15*$H$7),2)</f>
        <v>0</v>
      </c>
      <c r="H15" s="348">
        <f>SUM(H16:H20)</f>
        <v>25460.949999999997</v>
      </c>
      <c r="I15" s="319"/>
    </row>
    <row r="16" spans="1:9" s="308" customFormat="1" ht="17.399999999999999" customHeight="1">
      <c r="A16" s="316" t="str">
        <f>'[11]Memória de Cálculo'!A12</f>
        <v>2.1</v>
      </c>
      <c r="B16" s="352">
        <v>100576</v>
      </c>
      <c r="C16" s="349" t="s">
        <v>253</v>
      </c>
      <c r="D16" s="316" t="s">
        <v>0</v>
      </c>
      <c r="E16" s="312">
        <f>'Memória de Cálculo'!E14</f>
        <v>2581.58</v>
      </c>
      <c r="F16" s="350">
        <v>2.27</v>
      </c>
      <c r="G16" s="350">
        <f t="shared" si="0"/>
        <v>2.97</v>
      </c>
      <c r="H16" s="350">
        <f t="shared" ref="H16:H41" si="1">ROUND((E16*G16),2)</f>
        <v>7667.29</v>
      </c>
    </row>
    <row r="17" spans="1:9" s="308" customFormat="1" ht="45.6" customHeight="1">
      <c r="A17" s="316" t="s">
        <v>73</v>
      </c>
      <c r="B17" s="352" t="s">
        <v>293</v>
      </c>
      <c r="C17" s="349" t="s">
        <v>296</v>
      </c>
      <c r="D17" s="316" t="s">
        <v>214</v>
      </c>
      <c r="E17" s="312">
        <f>'Memória de Cálculo'!E15</f>
        <v>387.24</v>
      </c>
      <c r="F17" s="350">
        <v>23.51</v>
      </c>
      <c r="G17" s="350">
        <f>ROUND(F17+(F17*$H$7),2)</f>
        <v>30.73</v>
      </c>
      <c r="H17" s="350">
        <f>ROUND((E17*G17),2)</f>
        <v>11899.89</v>
      </c>
      <c r="I17" s="319"/>
    </row>
    <row r="18" spans="1:9" s="308" customFormat="1" ht="27.6" customHeight="1">
      <c r="A18" s="316" t="s">
        <v>252</v>
      </c>
      <c r="B18" s="352">
        <v>100976</v>
      </c>
      <c r="C18" s="349" t="s">
        <v>251</v>
      </c>
      <c r="D18" s="316" t="s">
        <v>214</v>
      </c>
      <c r="E18" s="312">
        <f>'Memória de Cálculo'!E16</f>
        <v>387.24</v>
      </c>
      <c r="F18" s="350">
        <v>7.8</v>
      </c>
      <c r="G18" s="350">
        <f t="shared" ref="G18:G19" si="2">ROUND(F18+(F18*$H$7),2)</f>
        <v>10.199999999999999</v>
      </c>
      <c r="H18" s="350">
        <f t="shared" ref="H18:H19" si="3">ROUND((E18*G18),2)</f>
        <v>3949.85</v>
      </c>
      <c r="I18" s="319"/>
    </row>
    <row r="19" spans="1:9" s="308" customFormat="1" ht="30.6" customHeight="1">
      <c r="A19" s="316" t="s">
        <v>254</v>
      </c>
      <c r="B19" s="352" t="s">
        <v>292</v>
      </c>
      <c r="C19" s="349" t="s">
        <v>294</v>
      </c>
      <c r="D19" s="316" t="s">
        <v>287</v>
      </c>
      <c r="E19" s="312">
        <f>'Memória de Cálculo'!E17</f>
        <v>774.47</v>
      </c>
      <c r="F19" s="350">
        <v>1.92</v>
      </c>
      <c r="G19" s="350">
        <f t="shared" si="2"/>
        <v>2.5099999999999998</v>
      </c>
      <c r="H19" s="350">
        <f t="shared" si="3"/>
        <v>1943.92</v>
      </c>
      <c r="I19" s="319"/>
    </row>
    <row r="20" spans="1:9" s="308" customFormat="1" ht="20.100000000000001" customHeight="1">
      <c r="A20" s="316" t="s">
        <v>288</v>
      </c>
      <c r="B20" s="352" t="s">
        <v>289</v>
      </c>
      <c r="C20" s="349" t="s">
        <v>297</v>
      </c>
      <c r="D20" s="316" t="s">
        <v>214</v>
      </c>
      <c r="E20" s="312" t="s">
        <v>203</v>
      </c>
      <c r="F20" s="350" t="s">
        <v>203</v>
      </c>
      <c r="G20" s="350" t="s">
        <v>203</v>
      </c>
      <c r="H20" s="350" t="s">
        <v>203</v>
      </c>
      <c r="I20" s="319"/>
    </row>
    <row r="21" spans="1:9" s="308" customFormat="1" ht="5.0999999999999996" customHeight="1">
      <c r="A21" s="374"/>
      <c r="B21" s="374"/>
      <c r="C21" s="374"/>
      <c r="D21" s="374"/>
      <c r="E21" s="374"/>
      <c r="F21" s="374"/>
      <c r="G21" s="374"/>
      <c r="H21" s="374"/>
    </row>
    <row r="22" spans="1:9" s="308" customFormat="1" ht="20.100000000000001" customHeight="1">
      <c r="A22" s="313" t="s">
        <v>207</v>
      </c>
      <c r="B22" s="317"/>
      <c r="C22" s="347" t="s">
        <v>279</v>
      </c>
      <c r="D22" s="317"/>
      <c r="E22" s="318"/>
      <c r="F22" s="318"/>
      <c r="G22" s="318">
        <f t="shared" ref="G22:G26" si="4">ROUND(F22+(F22*$H$7),2)</f>
        <v>0</v>
      </c>
      <c r="H22" s="348">
        <f>SUM(H23:H26)</f>
        <v>21916.080000000002</v>
      </c>
      <c r="I22" s="319"/>
    </row>
    <row r="23" spans="1:9" s="308" customFormat="1" ht="28.8" customHeight="1">
      <c r="A23" s="316" t="s">
        <v>4</v>
      </c>
      <c r="B23" s="352" t="s">
        <v>225</v>
      </c>
      <c r="C23" s="349" t="s">
        <v>160</v>
      </c>
      <c r="D23" s="316" t="s">
        <v>0</v>
      </c>
      <c r="E23" s="312">
        <f>'Memória de Cálculo'!E20</f>
        <v>2410.88</v>
      </c>
      <c r="F23" s="350">
        <v>2.02</v>
      </c>
      <c r="G23" s="350">
        <f t="shared" si="4"/>
        <v>2.64</v>
      </c>
      <c r="H23" s="350">
        <f t="shared" ref="H23:H26" si="5">ROUND((E23*G23),2)</f>
        <v>6364.72</v>
      </c>
      <c r="I23" s="319"/>
    </row>
    <row r="24" spans="1:9" s="308" customFormat="1" ht="29.4" customHeight="1">
      <c r="A24" s="316" t="s">
        <v>126</v>
      </c>
      <c r="B24" s="352" t="s">
        <v>256</v>
      </c>
      <c r="C24" s="349" t="s">
        <v>255</v>
      </c>
      <c r="D24" s="316" t="s">
        <v>0</v>
      </c>
      <c r="E24" s="312">
        <f>'Memória de Cálculo'!E21</f>
        <v>2581.58</v>
      </c>
      <c r="F24" s="350">
        <v>3.79</v>
      </c>
      <c r="G24" s="350">
        <f t="shared" si="4"/>
        <v>4.95</v>
      </c>
      <c r="H24" s="350">
        <f t="shared" si="5"/>
        <v>12778.82</v>
      </c>
      <c r="I24" s="319"/>
    </row>
    <row r="25" spans="1:9" s="308" customFormat="1" ht="24.6" customHeight="1">
      <c r="A25" s="316" t="s">
        <v>272</v>
      </c>
      <c r="B25" s="352" t="s">
        <v>197</v>
      </c>
      <c r="C25" s="349" t="s">
        <v>311</v>
      </c>
      <c r="D25" s="316" t="s">
        <v>43</v>
      </c>
      <c r="E25" s="312">
        <f>'Memória de Cálculo'!E22</f>
        <v>826.21</v>
      </c>
      <c r="F25" s="350">
        <v>0.72</v>
      </c>
      <c r="G25" s="350">
        <f t="shared" si="4"/>
        <v>0.94</v>
      </c>
      <c r="H25" s="350">
        <f t="shared" si="5"/>
        <v>776.64</v>
      </c>
      <c r="I25" s="319"/>
    </row>
    <row r="26" spans="1:9" s="308" customFormat="1" ht="25.2" customHeight="1">
      <c r="A26" s="316" t="s">
        <v>310</v>
      </c>
      <c r="B26" s="352" t="s">
        <v>197</v>
      </c>
      <c r="C26" s="349" t="s">
        <v>312</v>
      </c>
      <c r="D26" s="316" t="s">
        <v>43</v>
      </c>
      <c r="E26" s="312">
        <f>'Memória de Cálculo'!E23</f>
        <v>2123.3000000000002</v>
      </c>
      <c r="F26" s="350">
        <v>0.72</v>
      </c>
      <c r="G26" s="350">
        <f t="shared" si="4"/>
        <v>0.94</v>
      </c>
      <c r="H26" s="350">
        <f t="shared" si="5"/>
        <v>1995.9</v>
      </c>
      <c r="I26" s="319"/>
    </row>
    <row r="27" spans="1:9" s="308" customFormat="1" ht="5.0999999999999996" customHeight="1">
      <c r="A27" s="374"/>
      <c r="B27" s="374"/>
      <c r="C27" s="374"/>
      <c r="D27" s="374"/>
      <c r="E27" s="374"/>
      <c r="F27" s="374"/>
      <c r="G27" s="374"/>
      <c r="H27" s="374"/>
    </row>
    <row r="28" spans="1:9" s="308" customFormat="1" ht="20.100000000000001" customHeight="1">
      <c r="A28" s="313" t="s">
        <v>208</v>
      </c>
      <c r="B28" s="317"/>
      <c r="C28" s="347" t="s">
        <v>44</v>
      </c>
      <c r="D28" s="317"/>
      <c r="E28" s="318"/>
      <c r="F28" s="318"/>
      <c r="G28" s="318">
        <f t="shared" ref="G28:G30" si="6">ROUND(F28+(F28*$H$7),2)</f>
        <v>0</v>
      </c>
      <c r="H28" s="348">
        <f>SUM(H29:H30)</f>
        <v>171957.59</v>
      </c>
      <c r="I28" s="319"/>
    </row>
    <row r="29" spans="1:9" s="308" customFormat="1" ht="45" customHeight="1">
      <c r="A29" s="320" t="s">
        <v>158</v>
      </c>
      <c r="B29" s="352" t="s">
        <v>194</v>
      </c>
      <c r="C29" s="349" t="s">
        <v>250</v>
      </c>
      <c r="D29" s="316" t="s">
        <v>214</v>
      </c>
      <c r="E29" s="312">
        <f>'Memória de Cálculo'!E26</f>
        <v>72.33</v>
      </c>
      <c r="F29" s="350">
        <v>1502.92</v>
      </c>
      <c r="G29" s="350">
        <f t="shared" si="6"/>
        <v>1964.62</v>
      </c>
      <c r="H29" s="350">
        <f t="shared" ref="H29:H30" si="7">ROUND((E29*G29),2)</f>
        <v>142100.96</v>
      </c>
    </row>
    <row r="30" spans="1:9" s="308" customFormat="1" ht="33" customHeight="1">
      <c r="A30" s="320" t="s">
        <v>159</v>
      </c>
      <c r="B30" s="352" t="s">
        <v>196</v>
      </c>
      <c r="C30" s="349" t="s">
        <v>162</v>
      </c>
      <c r="D30" s="316" t="s">
        <v>41</v>
      </c>
      <c r="E30" s="312">
        <f>'Memória de Cálculo'!E27</f>
        <v>18544.490000000002</v>
      </c>
      <c r="F30" s="350">
        <v>1.23</v>
      </c>
      <c r="G30" s="350">
        <f t="shared" si="6"/>
        <v>1.61</v>
      </c>
      <c r="H30" s="350">
        <f t="shared" si="7"/>
        <v>29856.63</v>
      </c>
    </row>
    <row r="31" spans="1:9" s="308" customFormat="1" ht="5.0999999999999996" customHeight="1">
      <c r="A31" s="374"/>
      <c r="B31" s="374"/>
      <c r="C31" s="374"/>
      <c r="D31" s="374"/>
      <c r="E31" s="374"/>
      <c r="F31" s="374"/>
      <c r="G31" s="374"/>
      <c r="H31" s="374"/>
    </row>
    <row r="32" spans="1:9" s="308" customFormat="1" ht="20.100000000000001" customHeight="1">
      <c r="A32" s="313" t="s">
        <v>211</v>
      </c>
      <c r="B32" s="317"/>
      <c r="C32" s="347" t="s">
        <v>367</v>
      </c>
      <c r="D32" s="317"/>
      <c r="E32" s="318"/>
      <c r="F32" s="318"/>
      <c r="G32" s="318">
        <f t="shared" ref="G32:G35" si="8">ROUND(F32+(F32*$H$7),2)</f>
        <v>0</v>
      </c>
      <c r="H32" s="348">
        <f>SUM(H33:H35)</f>
        <v>3518.61</v>
      </c>
    </row>
    <row r="33" spans="1:10" s="308" customFormat="1" ht="34.200000000000003" customHeight="1">
      <c r="A33" s="320" t="s">
        <v>213</v>
      </c>
      <c r="B33" s="352" t="s">
        <v>226</v>
      </c>
      <c r="C33" s="349" t="s">
        <v>210</v>
      </c>
      <c r="D33" s="316" t="s">
        <v>29</v>
      </c>
      <c r="E33" s="312">
        <f>'Memória de Cálculo'!E30</f>
        <v>203</v>
      </c>
      <c r="F33" s="350">
        <v>8.44</v>
      </c>
      <c r="G33" s="350">
        <f t="shared" si="8"/>
        <v>11.03</v>
      </c>
      <c r="H33" s="350">
        <f t="shared" si="1"/>
        <v>2239.09</v>
      </c>
    </row>
    <row r="34" spans="1:10" s="308" customFormat="1" ht="34.200000000000003" customHeight="1">
      <c r="A34" s="320" t="s">
        <v>215</v>
      </c>
      <c r="B34" s="352" t="s">
        <v>336</v>
      </c>
      <c r="C34" s="349" t="s">
        <v>335</v>
      </c>
      <c r="D34" s="316" t="s">
        <v>0</v>
      </c>
      <c r="E34" s="312">
        <f>'Memória de Cálculo'!E31</f>
        <v>0.72</v>
      </c>
      <c r="F34" s="350">
        <v>974.4</v>
      </c>
      <c r="G34" s="350">
        <f t="shared" si="8"/>
        <v>1273.74</v>
      </c>
      <c r="H34" s="350">
        <f t="shared" si="1"/>
        <v>917.09</v>
      </c>
    </row>
    <row r="35" spans="1:10" s="308" customFormat="1" ht="36.6" customHeight="1">
      <c r="A35" s="320" t="s">
        <v>216</v>
      </c>
      <c r="B35" s="352" t="s">
        <v>340</v>
      </c>
      <c r="C35" s="349" t="s">
        <v>339</v>
      </c>
      <c r="D35" s="316" t="s">
        <v>0</v>
      </c>
      <c r="E35" s="312">
        <f>'Memória de Cálculo'!E32</f>
        <v>0.3</v>
      </c>
      <c r="F35" s="350">
        <v>924.19</v>
      </c>
      <c r="G35" s="350">
        <f t="shared" si="8"/>
        <v>1208.0999999999999</v>
      </c>
      <c r="H35" s="350">
        <f t="shared" si="1"/>
        <v>362.43</v>
      </c>
    </row>
    <row r="36" spans="1:10" s="308" customFormat="1" ht="4.8" customHeight="1">
      <c r="A36" s="374"/>
      <c r="B36" s="374"/>
      <c r="C36" s="374"/>
      <c r="D36" s="374"/>
      <c r="E36" s="374"/>
      <c r="F36" s="374"/>
      <c r="G36" s="374"/>
      <c r="H36" s="374"/>
    </row>
    <row r="37" spans="1:10" s="308" customFormat="1" ht="36.6" customHeight="1">
      <c r="A37" s="313" t="s">
        <v>258</v>
      </c>
      <c r="B37" s="317"/>
      <c r="C37" s="347" t="s">
        <v>245</v>
      </c>
      <c r="D37" s="317"/>
      <c r="E37" s="318"/>
      <c r="F37" s="318"/>
      <c r="G37" s="318">
        <f t="shared" ref="G37:G39" si="9">ROUND(F37+(F37*$H$7),2)</f>
        <v>0</v>
      </c>
      <c r="H37" s="348">
        <f>SUM(H38:H41)</f>
        <v>2631.84</v>
      </c>
    </row>
    <row r="38" spans="1:10" s="308" customFormat="1" ht="31.8" customHeight="1">
      <c r="A38" s="320" t="s">
        <v>276</v>
      </c>
      <c r="B38" s="352" t="s">
        <v>198</v>
      </c>
      <c r="C38" s="349" t="s">
        <v>160</v>
      </c>
      <c r="D38" s="316" t="s">
        <v>0</v>
      </c>
      <c r="E38" s="312">
        <f>'Memória de Cálculo'!E35</f>
        <v>13.65</v>
      </c>
      <c r="F38" s="350">
        <v>2.02</v>
      </c>
      <c r="G38" s="350">
        <f t="shared" si="9"/>
        <v>2.64</v>
      </c>
      <c r="H38" s="350">
        <f t="shared" si="1"/>
        <v>36.04</v>
      </c>
    </row>
    <row r="39" spans="1:10" s="308" customFormat="1" ht="27.6" customHeight="1">
      <c r="A39" s="320" t="s">
        <v>298</v>
      </c>
      <c r="B39" s="352" t="s">
        <v>197</v>
      </c>
      <c r="C39" s="349" t="s">
        <v>161</v>
      </c>
      <c r="D39" s="316" t="s">
        <v>43</v>
      </c>
      <c r="E39" s="312">
        <f>'Memória de Cálculo'!E36</f>
        <v>4.68</v>
      </c>
      <c r="F39" s="350">
        <v>0.72</v>
      </c>
      <c r="G39" s="350">
        <f t="shared" si="9"/>
        <v>0.94</v>
      </c>
      <c r="H39" s="350">
        <f t="shared" si="1"/>
        <v>4.4000000000000004</v>
      </c>
    </row>
    <row r="40" spans="1:10" s="308" customFormat="1" ht="43.2" customHeight="1">
      <c r="A40" s="320" t="s">
        <v>299</v>
      </c>
      <c r="B40" s="352" t="s">
        <v>194</v>
      </c>
      <c r="C40" s="349" t="s">
        <v>307</v>
      </c>
      <c r="D40" s="316" t="s">
        <v>214</v>
      </c>
      <c r="E40" s="312">
        <f>'Memória de Cálculo'!E37</f>
        <v>1.0900000000000001</v>
      </c>
      <c r="F40" s="350">
        <v>1502.92</v>
      </c>
      <c r="G40" s="350">
        <f t="shared" ref="G40:G41" si="10">ROUND(F40+(F40*$H$7),2)</f>
        <v>1964.62</v>
      </c>
      <c r="H40" s="350">
        <f t="shared" si="1"/>
        <v>2141.44</v>
      </c>
    </row>
    <row r="41" spans="1:10" s="308" customFormat="1" ht="36.6" customHeight="1">
      <c r="A41" s="320" t="s">
        <v>300</v>
      </c>
      <c r="B41" s="352" t="s">
        <v>196</v>
      </c>
      <c r="C41" s="349" t="s">
        <v>162</v>
      </c>
      <c r="D41" s="316" t="s">
        <v>41</v>
      </c>
      <c r="E41" s="312">
        <f>'Memória de Cálculo'!E38</f>
        <v>279.48</v>
      </c>
      <c r="F41" s="350">
        <v>1.23</v>
      </c>
      <c r="G41" s="350">
        <f t="shared" si="10"/>
        <v>1.61</v>
      </c>
      <c r="H41" s="350">
        <f t="shared" si="1"/>
        <v>449.96</v>
      </c>
    </row>
    <row r="42" spans="1:10" s="308" customFormat="1" ht="5.4" customHeight="1">
      <c r="A42" s="374"/>
      <c r="B42" s="374"/>
      <c r="C42" s="374"/>
      <c r="D42" s="374"/>
      <c r="E42" s="374"/>
      <c r="F42" s="374"/>
      <c r="G42" s="374"/>
      <c r="H42" s="374"/>
    </row>
    <row r="43" spans="1:10" s="308" customFormat="1" ht="36.6" customHeight="1">
      <c r="A43" s="313" t="s">
        <v>301</v>
      </c>
      <c r="B43" s="317"/>
      <c r="C43" s="347" t="s">
        <v>257</v>
      </c>
      <c r="D43" s="317"/>
      <c r="E43" s="318"/>
      <c r="F43" s="318"/>
      <c r="G43" s="318">
        <f t="shared" ref="G43:G44" si="11">ROUND(F43+(F43*$H$7),2)</f>
        <v>0</v>
      </c>
      <c r="H43" s="348">
        <f>SUM(H44:H45)</f>
        <v>39264.339999999997</v>
      </c>
    </row>
    <row r="44" spans="1:10" s="308" customFormat="1" ht="36.6" customHeight="1">
      <c r="A44" s="320" t="s">
        <v>302</v>
      </c>
      <c r="B44" s="352" t="s">
        <v>275</v>
      </c>
      <c r="C44" s="349" t="s">
        <v>274</v>
      </c>
      <c r="D44" s="316" t="s">
        <v>29</v>
      </c>
      <c r="E44" s="312">
        <f>'Memória de Cálculo'!E40</f>
        <v>542.4</v>
      </c>
      <c r="F44" s="350">
        <v>55.38</v>
      </c>
      <c r="G44" s="350">
        <f t="shared" si="11"/>
        <v>72.39</v>
      </c>
      <c r="H44" s="350">
        <f t="shared" ref="H44" si="12">ROUND((E44*G44),2)</f>
        <v>39264.339999999997</v>
      </c>
    </row>
    <row r="45" spans="1:10" s="308" customFormat="1" ht="28.8" customHeight="1">
      <c r="A45" s="320" t="s">
        <v>305</v>
      </c>
      <c r="B45" s="352" t="s">
        <v>289</v>
      </c>
      <c r="C45" s="349" t="s">
        <v>306</v>
      </c>
      <c r="D45" s="316" t="s">
        <v>0</v>
      </c>
      <c r="E45" s="312" t="s">
        <v>289</v>
      </c>
      <c r="F45" s="350" t="s">
        <v>203</v>
      </c>
      <c r="G45" s="350" t="s">
        <v>203</v>
      </c>
      <c r="H45" s="350" t="s">
        <v>203</v>
      </c>
    </row>
    <row r="46" spans="1:10" s="308" customFormat="1" ht="9.9" customHeight="1">
      <c r="A46" s="392"/>
      <c r="B46" s="392"/>
      <c r="C46" s="392"/>
      <c r="D46" s="392"/>
      <c r="E46" s="392"/>
      <c r="F46" s="392"/>
      <c r="G46" s="392"/>
      <c r="H46" s="392"/>
    </row>
    <row r="47" spans="1:10" s="308" customFormat="1" ht="21.75" customHeight="1">
      <c r="A47" s="388" t="s">
        <v>6</v>
      </c>
      <c r="B47" s="388"/>
      <c r="C47" s="388" t="s">
        <v>6</v>
      </c>
      <c r="D47" s="388"/>
      <c r="E47" s="388"/>
      <c r="F47" s="388"/>
      <c r="G47" s="388"/>
      <c r="H47" s="353">
        <f>H32+H28+H22+H15+H10+H37+H43</f>
        <v>268168.68999999994</v>
      </c>
      <c r="J47" s="308">
        <v>266834.52</v>
      </c>
    </row>
    <row r="48" spans="1:10" s="307" customFormat="1" ht="20.100000000000001" customHeight="1">
      <c r="A48" s="388" t="s">
        <v>363</v>
      </c>
      <c r="B48" s="388"/>
      <c r="C48" s="388"/>
      <c r="D48" s="388"/>
      <c r="E48" s="388"/>
      <c r="F48" s="388"/>
      <c r="G48" s="388"/>
      <c r="H48" s="353">
        <f>+H47</f>
        <v>268168.68999999994</v>
      </c>
      <c r="J48" s="321">
        <f>(J47*0.5%)</f>
        <v>1334.1726000000001</v>
      </c>
    </row>
    <row r="49" spans="1:10" ht="14.25" customHeight="1">
      <c r="A49" s="322"/>
      <c r="B49" s="323"/>
      <c r="C49" s="323"/>
      <c r="D49" s="323"/>
      <c r="E49" s="323"/>
      <c r="F49" s="324"/>
      <c r="G49" s="323"/>
      <c r="H49" s="325"/>
      <c r="J49" s="326"/>
    </row>
    <row r="50" spans="1:10" ht="11.25" customHeight="1">
      <c r="A50" s="327"/>
      <c r="B50" s="328"/>
      <c r="C50" s="328"/>
      <c r="D50" s="328"/>
      <c r="E50" s="328"/>
      <c r="F50" s="329"/>
      <c r="G50" s="328"/>
      <c r="H50" s="330"/>
    </row>
    <row r="51" spans="1:10" ht="11.25" customHeight="1">
      <c r="A51" s="327"/>
      <c r="C51" s="331"/>
      <c r="D51" s="332"/>
      <c r="E51" s="328"/>
      <c r="F51" s="328"/>
      <c r="G51" s="328"/>
      <c r="H51" s="330"/>
    </row>
    <row r="52" spans="1:10" s="307" customFormat="1" ht="11.4">
      <c r="A52" s="333"/>
      <c r="C52" s="334" t="s">
        <v>247</v>
      </c>
      <c r="D52" s="335"/>
      <c r="E52" s="393"/>
      <c r="F52" s="393"/>
      <c r="G52" s="393"/>
      <c r="H52" s="337"/>
    </row>
    <row r="53" spans="1:10" s="307" customFormat="1" ht="11.4">
      <c r="A53" s="338"/>
      <c r="C53" s="339" t="s">
        <v>120</v>
      </c>
      <c r="F53" s="321"/>
      <c r="H53" s="340"/>
    </row>
    <row r="54" spans="1:10">
      <c r="A54" s="341"/>
      <c r="C54" s="339" t="s">
        <v>248</v>
      </c>
      <c r="H54" s="343"/>
    </row>
    <row r="55" spans="1:10">
      <c r="A55" s="341"/>
      <c r="H55" s="343"/>
    </row>
    <row r="56" spans="1:10">
      <c r="A56" s="341"/>
      <c r="H56" s="343"/>
    </row>
    <row r="57" spans="1:10" ht="11.25" customHeight="1">
      <c r="A57" s="327"/>
      <c r="C57" s="331"/>
      <c r="D57" s="328"/>
      <c r="E57" s="394"/>
      <c r="F57" s="394"/>
      <c r="G57" s="344"/>
      <c r="H57" s="330"/>
    </row>
    <row r="58" spans="1:10" s="307" customFormat="1" ht="11.4">
      <c r="A58" s="333"/>
      <c r="C58" s="334" t="s">
        <v>205</v>
      </c>
      <c r="D58" s="335"/>
      <c r="E58" s="393"/>
      <c r="F58" s="393"/>
      <c r="G58" s="336"/>
      <c r="H58" s="337"/>
    </row>
    <row r="59" spans="1:10" s="307" customFormat="1" ht="12" customHeight="1">
      <c r="A59" s="355"/>
      <c r="B59" s="356"/>
      <c r="C59" s="357" t="str">
        <f>'[11]Memória de Cálculo'!C38</f>
        <v>Prefeito(a) Municipal</v>
      </c>
      <c r="D59" s="356"/>
      <c r="E59" s="356"/>
      <c r="F59" s="358"/>
      <c r="G59" s="356"/>
      <c r="H59" s="359"/>
    </row>
    <row r="61" spans="1:10" ht="69.900000000000006" customHeight="1">
      <c r="A61" s="389" t="s">
        <v>364</v>
      </c>
      <c r="B61" s="390"/>
      <c r="C61" s="390"/>
      <c r="D61" s="390"/>
      <c r="E61" s="390"/>
      <c r="F61" s="390"/>
      <c r="G61" s="390"/>
      <c r="H61" s="391"/>
    </row>
  </sheetData>
  <mergeCells count="27">
    <mergeCell ref="A61:H61"/>
    <mergeCell ref="A36:H36"/>
    <mergeCell ref="A42:H42"/>
    <mergeCell ref="A46:H46"/>
    <mergeCell ref="A47:G47"/>
    <mergeCell ref="A48:G48"/>
    <mergeCell ref="E52:G52"/>
    <mergeCell ref="E57:F57"/>
    <mergeCell ref="E58:F58"/>
    <mergeCell ref="A31:H31"/>
    <mergeCell ref="A4:D4"/>
    <mergeCell ref="E4:F4"/>
    <mergeCell ref="G4:H4"/>
    <mergeCell ref="A5:D5"/>
    <mergeCell ref="E5:H5"/>
    <mergeCell ref="A6:D6"/>
    <mergeCell ref="A7:D7"/>
    <mergeCell ref="A8:H8"/>
    <mergeCell ref="A14:H14"/>
    <mergeCell ref="A21:H21"/>
    <mergeCell ref="A27:H27"/>
    <mergeCell ref="A1:B1"/>
    <mergeCell ref="C1:H1"/>
    <mergeCell ref="A2:H2"/>
    <mergeCell ref="A3:D3"/>
    <mergeCell ref="E3:F3"/>
    <mergeCell ref="G3:H3"/>
  </mergeCells>
  <phoneticPr fontId="4" type="noConversion"/>
  <printOptions horizontalCentered="1"/>
  <pageMargins left="0.47244094488188981" right="0.19685039370078741" top="0.59055118110236227" bottom="0.6692913385826772" header="0" footer="0"/>
  <pageSetup paperSize="9" fitToHeight="0" orientation="landscape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2225" r:id="rId4">
          <objectPr defaultSize="0" autoPict="0" r:id="rId5">
            <anchor moveWithCells="1">
              <from>
                <xdr:col>0</xdr:col>
                <xdr:colOff>106680</xdr:colOff>
                <xdr:row>0</xdr:row>
                <xdr:rowOff>137160</xdr:rowOff>
              </from>
              <to>
                <xdr:col>1</xdr:col>
                <xdr:colOff>502920</xdr:colOff>
                <xdr:row>0</xdr:row>
                <xdr:rowOff>708660</xdr:rowOff>
              </to>
            </anchor>
          </objectPr>
        </oleObject>
      </mc:Choice>
      <mc:Fallback>
        <oleObject progId="Word.Picture.8" shapeId="522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24A8-FAAF-4794-8E54-951DD7426997}">
  <sheetPr>
    <pageSetUpPr fitToPage="1"/>
  </sheetPr>
  <dimension ref="A1:J56"/>
  <sheetViews>
    <sheetView showGridLines="0" showZeros="0" view="pageBreakPreview" topLeftCell="A31" zoomScaleSheetLayoutView="93" workbookViewId="0">
      <selection activeCell="H27" sqref="H27"/>
    </sheetView>
  </sheetViews>
  <sheetFormatPr defaultColWidth="9.109375" defaultRowHeight="13.2"/>
  <cols>
    <col min="1" max="1" width="5.6640625" style="228" customWidth="1"/>
    <col min="2" max="2" width="11.6640625" style="228" customWidth="1"/>
    <col min="3" max="3" width="60.6640625" style="228" customWidth="1"/>
    <col min="4" max="4" width="10.109375" style="228" customWidth="1"/>
    <col min="5" max="5" width="11.6640625" style="228" customWidth="1"/>
    <col min="6" max="6" width="40.6640625" style="282" customWidth="1"/>
    <col min="7" max="7" width="9.109375" style="228"/>
    <col min="8" max="8" width="11.44140625" style="228" customWidth="1"/>
    <col min="9" max="16384" width="9.109375" style="228"/>
  </cols>
  <sheetData>
    <row r="1" spans="1:8" ht="65.099999999999994" customHeight="1">
      <c r="A1" s="395"/>
      <c r="B1" s="396"/>
      <c r="C1" s="226"/>
      <c r="D1" s="226"/>
      <c r="E1" s="226"/>
      <c r="F1" s="227"/>
    </row>
    <row r="2" spans="1:8" s="229" customFormat="1" ht="20.100000000000001" customHeight="1">
      <c r="A2" s="397" t="s">
        <v>218</v>
      </c>
      <c r="B2" s="398"/>
      <c r="C2" s="398"/>
      <c r="D2" s="398"/>
      <c r="E2" s="398"/>
      <c r="F2" s="399"/>
    </row>
    <row r="3" spans="1:8" s="232" customFormat="1" ht="20.100000000000001" customHeight="1">
      <c r="A3" s="400" t="s">
        <v>262</v>
      </c>
      <c r="B3" s="401"/>
      <c r="C3" s="401"/>
      <c r="D3" s="401"/>
      <c r="E3" s="230"/>
      <c r="F3" s="231"/>
    </row>
    <row r="4" spans="1:8" s="232" customFormat="1" ht="20.100000000000001" customHeight="1">
      <c r="A4" s="402" t="s">
        <v>303</v>
      </c>
      <c r="B4" s="403"/>
      <c r="C4" s="403"/>
      <c r="D4" s="404"/>
      <c r="E4" s="233" t="s">
        <v>263</v>
      </c>
      <c r="F4" s="234" t="s">
        <v>264</v>
      </c>
    </row>
    <row r="5" spans="1:8" s="232" customFormat="1" ht="25.2" customHeight="1">
      <c r="A5" s="405" t="s">
        <v>324</v>
      </c>
      <c r="B5" s="405"/>
      <c r="C5" s="405"/>
      <c r="D5" s="405"/>
      <c r="E5" s="236" t="s">
        <v>219</v>
      </c>
      <c r="F5" s="237">
        <v>45139</v>
      </c>
    </row>
    <row r="6" spans="1:8" ht="3.75" customHeight="1">
      <c r="A6" s="411"/>
      <c r="B6" s="411"/>
      <c r="C6" s="411"/>
      <c r="D6" s="411"/>
      <c r="E6" s="411"/>
      <c r="F6" s="411"/>
    </row>
    <row r="7" spans="1:8" s="240" customFormat="1" ht="35.1" customHeight="1">
      <c r="A7" s="238" t="s">
        <v>26</v>
      </c>
      <c r="B7" s="238" t="s">
        <v>265</v>
      </c>
      <c r="C7" s="238" t="s">
        <v>266</v>
      </c>
      <c r="D7" s="238" t="s">
        <v>27</v>
      </c>
      <c r="E7" s="238" t="s">
        <v>267</v>
      </c>
      <c r="F7" s="239" t="s">
        <v>268</v>
      </c>
    </row>
    <row r="8" spans="1:8" s="240" customFormat="1" ht="20.100000000000001" customHeight="1">
      <c r="A8" s="241" t="s">
        <v>199</v>
      </c>
      <c r="B8" s="242"/>
      <c r="C8" s="243" t="s">
        <v>249</v>
      </c>
      <c r="D8" s="244"/>
      <c r="E8" s="245"/>
      <c r="F8" s="246"/>
    </row>
    <row r="9" spans="1:8" s="240" customFormat="1" ht="60" customHeight="1">
      <c r="A9" s="247" t="s">
        <v>2</v>
      </c>
      <c r="B9" s="248" t="s">
        <v>246</v>
      </c>
      <c r="C9" s="235" t="s">
        <v>269</v>
      </c>
      <c r="D9" s="247" t="s">
        <v>201</v>
      </c>
      <c r="E9" s="239">
        <v>1</v>
      </c>
      <c r="F9" s="249" t="s">
        <v>270</v>
      </c>
    </row>
    <row r="10" spans="1:8" s="240" customFormat="1" ht="34.799999999999997" customHeight="1">
      <c r="A10" s="247" t="s">
        <v>195</v>
      </c>
      <c r="B10" s="248" t="s">
        <v>349</v>
      </c>
      <c r="C10" s="235" t="s">
        <v>244</v>
      </c>
      <c r="D10" s="247" t="s">
        <v>334</v>
      </c>
      <c r="E10" s="305">
        <v>5.0000000000000001E-3</v>
      </c>
      <c r="F10" s="249" t="s">
        <v>351</v>
      </c>
    </row>
    <row r="11" spans="1:8" s="240" customFormat="1" ht="39" customHeight="1">
      <c r="A11" s="247" t="s">
        <v>243</v>
      </c>
      <c r="B11" s="248">
        <v>99064</v>
      </c>
      <c r="C11" s="235" t="s">
        <v>277</v>
      </c>
      <c r="D11" s="247" t="s">
        <v>29</v>
      </c>
      <c r="E11" s="239">
        <v>284.5</v>
      </c>
      <c r="F11" s="249" t="s">
        <v>325</v>
      </c>
      <c r="H11" s="240">
        <f>(131)+(41.5)+(40)+(72)</f>
        <v>284.5</v>
      </c>
    </row>
    <row r="12" spans="1:8" s="240" customFormat="1" ht="5.0999999999999996" customHeight="1">
      <c r="A12" s="406"/>
      <c r="B12" s="406"/>
      <c r="C12" s="406"/>
      <c r="D12" s="406"/>
      <c r="E12" s="406"/>
      <c r="F12" s="406"/>
    </row>
    <row r="13" spans="1:8" s="240" customFormat="1" ht="18.600000000000001" customHeight="1">
      <c r="A13" s="241" t="s">
        <v>202</v>
      </c>
      <c r="B13" s="250"/>
      <c r="C13" s="243" t="s">
        <v>280</v>
      </c>
      <c r="D13" s="250"/>
      <c r="E13" s="251"/>
      <c r="F13" s="252"/>
    </row>
    <row r="14" spans="1:8" s="240" customFormat="1" ht="55.8" customHeight="1">
      <c r="A14" s="247" t="s">
        <v>157</v>
      </c>
      <c r="B14" s="248">
        <v>100576</v>
      </c>
      <c r="C14" s="235" t="s">
        <v>253</v>
      </c>
      <c r="D14" s="247" t="s">
        <v>0</v>
      </c>
      <c r="E14" s="239">
        <v>2581.58</v>
      </c>
      <c r="F14" s="249" t="s">
        <v>326</v>
      </c>
      <c r="H14" s="240">
        <f>(131*9.7)+(41.5*7.25)+(40*7.25)+(72*10)</f>
        <v>2581.5749999999998</v>
      </c>
    </row>
    <row r="15" spans="1:8" s="240" customFormat="1" ht="54" customHeight="1">
      <c r="A15" s="247" t="s">
        <v>73</v>
      </c>
      <c r="B15" s="248" t="s">
        <v>281</v>
      </c>
      <c r="C15" s="235" t="s">
        <v>295</v>
      </c>
      <c r="D15" s="247" t="s">
        <v>214</v>
      </c>
      <c r="E15" s="239">
        <v>387.24</v>
      </c>
      <c r="F15" s="249" t="s">
        <v>327</v>
      </c>
      <c r="H15" s="240">
        <f>((131*9.7)+(41.5*7.25) + (40*7.25)+(72*10))*0.15</f>
        <v>387.23624999999998</v>
      </c>
    </row>
    <row r="16" spans="1:8" s="240" customFormat="1" ht="60.6" customHeight="1">
      <c r="A16" s="247" t="s">
        <v>252</v>
      </c>
      <c r="B16" s="248">
        <v>100976</v>
      </c>
      <c r="C16" s="235" t="s">
        <v>251</v>
      </c>
      <c r="D16" s="247" t="s">
        <v>214</v>
      </c>
      <c r="E16" s="239">
        <v>387.24</v>
      </c>
      <c r="F16" s="249" t="s">
        <v>327</v>
      </c>
      <c r="H16" s="240">
        <f>((131*9.7)+(41.5*7.25) + (40*7.25)+(72*10))*0.15</f>
        <v>387.23624999999998</v>
      </c>
    </row>
    <row r="17" spans="1:10" s="240" customFormat="1" ht="70.8" customHeight="1">
      <c r="A17" s="247" t="s">
        <v>254</v>
      </c>
      <c r="B17" s="248" t="s">
        <v>286</v>
      </c>
      <c r="C17" s="235" t="s">
        <v>291</v>
      </c>
      <c r="D17" s="247" t="s">
        <v>287</v>
      </c>
      <c r="E17" s="239">
        <v>774.47</v>
      </c>
      <c r="F17" s="249" t="s">
        <v>328</v>
      </c>
      <c r="H17" s="240">
        <f>H16*2</f>
        <v>774.47249999999997</v>
      </c>
    </row>
    <row r="18" spans="1:10" s="240" customFormat="1" ht="23.4" customHeight="1">
      <c r="A18" s="247" t="s">
        <v>288</v>
      </c>
      <c r="B18" s="248" t="s">
        <v>289</v>
      </c>
      <c r="C18" s="235" t="s">
        <v>290</v>
      </c>
      <c r="D18" s="247"/>
      <c r="E18" s="239" t="s">
        <v>289</v>
      </c>
      <c r="F18" s="249" t="s">
        <v>289</v>
      </c>
    </row>
    <row r="19" spans="1:10" s="240" customFormat="1" ht="20.100000000000001" customHeight="1">
      <c r="A19" s="241" t="s">
        <v>207</v>
      </c>
      <c r="B19" s="250"/>
      <c r="C19" s="243" t="s">
        <v>279</v>
      </c>
      <c r="D19" s="250"/>
      <c r="E19" s="251"/>
      <c r="F19" s="252"/>
    </row>
    <row r="20" spans="1:10" s="240" customFormat="1" ht="87.6" customHeight="1">
      <c r="A20" s="247" t="s">
        <v>4</v>
      </c>
      <c r="B20" s="248" t="s">
        <v>198</v>
      </c>
      <c r="C20" s="235" t="s">
        <v>271</v>
      </c>
      <c r="D20" s="247" t="s">
        <v>0</v>
      </c>
      <c r="E20" s="239">
        <v>2410.88</v>
      </c>
      <c r="F20" s="249" t="s">
        <v>329</v>
      </c>
      <c r="H20" s="240">
        <f>(131*9.1)+(41.5*6.65)+(40*6.65)+(72*9.4)</f>
        <v>2410.875</v>
      </c>
    </row>
    <row r="21" spans="1:10" s="240" customFormat="1" ht="73.8" customHeight="1">
      <c r="A21" s="247" t="s">
        <v>126</v>
      </c>
      <c r="B21" s="248" t="s">
        <v>256</v>
      </c>
      <c r="C21" s="235" t="s">
        <v>255</v>
      </c>
      <c r="D21" s="247" t="s">
        <v>0</v>
      </c>
      <c r="E21" s="239">
        <v>2581.58</v>
      </c>
      <c r="F21" s="249" t="s">
        <v>330</v>
      </c>
      <c r="H21" s="240">
        <f>(131*9.7)+(41.5*7.25)+(40*7.25)+(72*10)</f>
        <v>2581.5749999999998</v>
      </c>
    </row>
    <row r="22" spans="1:10" s="240" customFormat="1" ht="60" customHeight="1">
      <c r="A22" s="247" t="s">
        <v>272</v>
      </c>
      <c r="B22" s="253" t="s">
        <v>197</v>
      </c>
      <c r="C22" s="235" t="s">
        <v>311</v>
      </c>
      <c r="D22" s="247" t="s">
        <v>43</v>
      </c>
      <c r="E22" s="239">
        <v>826.21</v>
      </c>
      <c r="F22" s="249" t="s">
        <v>331</v>
      </c>
      <c r="H22" s="240">
        <f>E20*0.0005*685.4</f>
        <v>826.20857599999999</v>
      </c>
    </row>
    <row r="23" spans="1:10" s="240" customFormat="1" ht="77.400000000000006" customHeight="1">
      <c r="A23" s="247" t="s">
        <v>310</v>
      </c>
      <c r="B23" s="253" t="s">
        <v>197</v>
      </c>
      <c r="C23" s="235" t="s">
        <v>312</v>
      </c>
      <c r="D23" s="247" t="s">
        <v>43</v>
      </c>
      <c r="E23" s="239">
        <v>2123.3000000000002</v>
      </c>
      <c r="F23" s="249" t="s">
        <v>332</v>
      </c>
      <c r="H23" s="240">
        <f>E21*0.0012*685.4</f>
        <v>2123.2979183999996</v>
      </c>
    </row>
    <row r="24" spans="1:10" s="240" customFormat="1" ht="5.0999999999999996" customHeight="1">
      <c r="A24" s="254"/>
      <c r="B24" s="255"/>
      <c r="C24" s="256"/>
      <c r="D24" s="257"/>
      <c r="E24" s="258"/>
      <c r="F24" s="259"/>
    </row>
    <row r="25" spans="1:10" s="240" customFormat="1" ht="20.100000000000001" customHeight="1">
      <c r="A25" s="241" t="s">
        <v>208</v>
      </c>
      <c r="B25" s="250"/>
      <c r="C25" s="243" t="s">
        <v>44</v>
      </c>
      <c r="D25" s="250"/>
      <c r="E25" s="251"/>
      <c r="F25" s="252"/>
    </row>
    <row r="26" spans="1:10" s="240" customFormat="1" ht="60" customHeight="1">
      <c r="A26" s="247" t="s">
        <v>158</v>
      </c>
      <c r="B26" s="253" t="s">
        <v>194</v>
      </c>
      <c r="C26" s="235" t="s">
        <v>282</v>
      </c>
      <c r="D26" s="247" t="s">
        <v>214</v>
      </c>
      <c r="E26" s="239">
        <v>72.33</v>
      </c>
      <c r="F26" s="249" t="s">
        <v>313</v>
      </c>
      <c r="H26" s="283">
        <f>E20*0.03</f>
        <v>72.326400000000007</v>
      </c>
      <c r="J26" s="283">
        <f>J20*0.03</f>
        <v>0</v>
      </c>
    </row>
    <row r="27" spans="1:10" s="240" customFormat="1" ht="60" customHeight="1">
      <c r="A27" s="247" t="s">
        <v>159</v>
      </c>
      <c r="B27" s="253" t="s">
        <v>196</v>
      </c>
      <c r="C27" s="235" t="s">
        <v>162</v>
      </c>
      <c r="D27" s="247" t="s">
        <v>41</v>
      </c>
      <c r="E27" s="239">
        <v>18544.490000000002</v>
      </c>
      <c r="F27" s="249" t="s">
        <v>314</v>
      </c>
      <c r="H27" s="240">
        <f>H26*256.4</f>
        <v>18544.488959999999</v>
      </c>
    </row>
    <row r="28" spans="1:10" s="240" customFormat="1" ht="5.0999999999999996" customHeight="1">
      <c r="A28" s="254"/>
      <c r="B28" s="255"/>
      <c r="C28" s="256"/>
      <c r="D28" s="257"/>
      <c r="E28" s="258"/>
      <c r="F28" s="259"/>
    </row>
    <row r="29" spans="1:10" s="240" customFormat="1" ht="20.100000000000001" customHeight="1">
      <c r="A29" s="241" t="s">
        <v>211</v>
      </c>
      <c r="B29" s="250"/>
      <c r="C29" s="243" t="s">
        <v>156</v>
      </c>
      <c r="D29" s="250"/>
      <c r="E29" s="251"/>
      <c r="F29" s="252"/>
    </row>
    <row r="30" spans="1:10" s="240" customFormat="1" ht="45" customHeight="1">
      <c r="A30" s="260" t="s">
        <v>213</v>
      </c>
      <c r="B30" s="253" t="s">
        <v>226</v>
      </c>
      <c r="C30" s="261" t="s">
        <v>210</v>
      </c>
      <c r="D30" s="260" t="s">
        <v>29</v>
      </c>
      <c r="E30" s="239">
        <v>203</v>
      </c>
      <c r="F30" s="262" t="s">
        <v>346</v>
      </c>
      <c r="H30" s="283">
        <f>((9.1+9.1+9.1+6.65+6.65)/0.6) *3</f>
        <v>202.99999999999997</v>
      </c>
    </row>
    <row r="31" spans="1:10" s="240" customFormat="1" ht="45" customHeight="1">
      <c r="A31" s="260" t="s">
        <v>215</v>
      </c>
      <c r="B31" s="253" t="s">
        <v>336</v>
      </c>
      <c r="C31" s="261" t="s">
        <v>337</v>
      </c>
      <c r="D31" s="260" t="s">
        <v>0</v>
      </c>
      <c r="E31" s="239">
        <v>0.72</v>
      </c>
      <c r="F31" s="249" t="s">
        <v>338</v>
      </c>
      <c r="H31" s="240">
        <f>(0.6*0.6)*2</f>
        <v>0.72</v>
      </c>
    </row>
    <row r="32" spans="1:10" s="240" customFormat="1" ht="45" customHeight="1">
      <c r="A32" s="260" t="s">
        <v>216</v>
      </c>
      <c r="B32" s="253" t="s">
        <v>340</v>
      </c>
      <c r="C32" s="261" t="s">
        <v>341</v>
      </c>
      <c r="D32" s="260" t="s">
        <v>0</v>
      </c>
      <c r="E32" s="239">
        <v>0.3</v>
      </c>
      <c r="F32" s="249" t="s">
        <v>352</v>
      </c>
      <c r="H32" s="240">
        <f>(4*0.3*0.25)*1</f>
        <v>0.3</v>
      </c>
    </row>
    <row r="33" spans="1:8" s="240" customFormat="1" ht="5.0999999999999996" customHeight="1">
      <c r="A33" s="254"/>
      <c r="B33" s="255"/>
      <c r="C33" s="256"/>
      <c r="D33" s="257"/>
      <c r="E33" s="258"/>
      <c r="F33" s="259"/>
    </row>
    <row r="34" spans="1:8" s="240" customFormat="1" ht="22.2" customHeight="1">
      <c r="A34" s="241" t="s">
        <v>258</v>
      </c>
      <c r="B34" s="250"/>
      <c r="C34" s="243" t="s">
        <v>273</v>
      </c>
      <c r="D34" s="250"/>
      <c r="E34" s="251"/>
      <c r="F34" s="252"/>
    </row>
    <row r="35" spans="1:8" s="240" customFormat="1" ht="40.799999999999997" customHeight="1">
      <c r="A35" s="260" t="s">
        <v>276</v>
      </c>
      <c r="B35" s="253" t="s">
        <v>198</v>
      </c>
      <c r="C35" s="261" t="s">
        <v>160</v>
      </c>
      <c r="D35" s="260" t="s">
        <v>0</v>
      </c>
      <c r="E35" s="239">
        <v>13.65</v>
      </c>
      <c r="F35" s="249" t="s">
        <v>342</v>
      </c>
      <c r="H35" s="240">
        <f>(9.1*1.5)</f>
        <v>13.649999999999999</v>
      </c>
    </row>
    <row r="36" spans="1:8" s="240" customFormat="1" ht="46.2" customHeight="1">
      <c r="A36" s="260" t="s">
        <v>298</v>
      </c>
      <c r="B36" s="253" t="s">
        <v>197</v>
      </c>
      <c r="C36" s="261" t="s">
        <v>161</v>
      </c>
      <c r="D36" s="260" t="s">
        <v>43</v>
      </c>
      <c r="E36" s="239">
        <v>4.68</v>
      </c>
      <c r="F36" s="249" t="s">
        <v>343</v>
      </c>
      <c r="H36" s="240">
        <f>H35*0.0005*685.4</f>
        <v>4.6778549999999992</v>
      </c>
    </row>
    <row r="37" spans="1:8" s="240" customFormat="1" ht="43.2" customHeight="1">
      <c r="A37" s="260" t="s">
        <v>299</v>
      </c>
      <c r="B37" s="253" t="s">
        <v>194</v>
      </c>
      <c r="C37" s="261" t="s">
        <v>307</v>
      </c>
      <c r="D37" s="260" t="s">
        <v>214</v>
      </c>
      <c r="E37" s="239">
        <v>1.0900000000000001</v>
      </c>
      <c r="F37" s="249" t="s">
        <v>344</v>
      </c>
      <c r="H37" s="283">
        <f>E35*0.08</f>
        <v>1.0920000000000001</v>
      </c>
    </row>
    <row r="38" spans="1:8" s="240" customFormat="1" ht="29.4" customHeight="1">
      <c r="A38" s="260" t="s">
        <v>300</v>
      </c>
      <c r="B38" s="253" t="s">
        <v>196</v>
      </c>
      <c r="C38" s="261" t="s">
        <v>162</v>
      </c>
      <c r="D38" s="260" t="s">
        <v>41</v>
      </c>
      <c r="E38" s="239">
        <v>279.48</v>
      </c>
      <c r="F38" s="249" t="s">
        <v>345</v>
      </c>
      <c r="H38" s="283">
        <f>E37*256.4</f>
        <v>279.476</v>
      </c>
    </row>
    <row r="39" spans="1:8" s="240" customFormat="1" ht="9.9" customHeight="1">
      <c r="A39" s="241" t="s">
        <v>301</v>
      </c>
      <c r="B39" s="250"/>
      <c r="C39" s="243" t="s">
        <v>257</v>
      </c>
      <c r="D39" s="250"/>
      <c r="E39" s="251"/>
      <c r="F39" s="252"/>
    </row>
    <row r="40" spans="1:8" ht="58.8" customHeight="1">
      <c r="A40" s="260" t="s">
        <v>302</v>
      </c>
      <c r="B40" s="253" t="s">
        <v>275</v>
      </c>
      <c r="C40" s="261" t="s">
        <v>285</v>
      </c>
      <c r="D40" s="260" t="s">
        <v>29</v>
      </c>
      <c r="E40" s="239">
        <v>542.4</v>
      </c>
      <c r="F40" s="249" t="s">
        <v>350</v>
      </c>
      <c r="H40" s="228">
        <f>((131-6.65)+(41.5)+(40)+(72-6.65))*2</f>
        <v>542.4</v>
      </c>
    </row>
    <row r="41" spans="1:8" ht="24.6" customHeight="1">
      <c r="A41" s="260" t="s">
        <v>305</v>
      </c>
      <c r="B41" s="248" t="s">
        <v>289</v>
      </c>
      <c r="C41" s="261" t="s">
        <v>306</v>
      </c>
      <c r="D41" s="260" t="s">
        <v>0</v>
      </c>
      <c r="E41" s="239" t="s">
        <v>289</v>
      </c>
      <c r="F41" s="249"/>
    </row>
    <row r="42" spans="1:8" ht="14.25" customHeight="1">
      <c r="A42" s="263"/>
      <c r="B42" s="264"/>
      <c r="C42" s="264"/>
      <c r="D42" s="264"/>
      <c r="E42" s="264"/>
      <c r="F42" s="265"/>
    </row>
    <row r="43" spans="1:8" ht="14.25" customHeight="1">
      <c r="A43" s="263"/>
      <c r="B43" s="264"/>
      <c r="C43" s="264"/>
      <c r="D43" s="264"/>
      <c r="E43" s="264"/>
      <c r="F43" s="265"/>
    </row>
    <row r="44" spans="1:8" ht="14.25" customHeight="1">
      <c r="A44" s="263"/>
      <c r="B44" s="264"/>
      <c r="C44" s="264"/>
      <c r="D44" s="264"/>
      <c r="E44" s="264"/>
      <c r="F44" s="265"/>
    </row>
    <row r="45" spans="1:8" ht="11.25" customHeight="1">
      <c r="A45" s="266"/>
      <c r="B45" s="267"/>
      <c r="C45" s="267"/>
      <c r="D45" s="267"/>
      <c r="E45" s="267"/>
      <c r="F45" s="268"/>
    </row>
    <row r="46" spans="1:8" ht="11.25" customHeight="1">
      <c r="A46" s="266"/>
      <c r="B46" s="167"/>
      <c r="C46" s="165"/>
      <c r="D46" s="269"/>
      <c r="E46" s="267"/>
      <c r="F46" s="270"/>
    </row>
    <row r="47" spans="1:8" s="273" customFormat="1" ht="11.4">
      <c r="A47" s="271"/>
      <c r="B47" s="272"/>
      <c r="C47" s="168" t="s">
        <v>283</v>
      </c>
      <c r="D47" s="166"/>
      <c r="E47" s="407"/>
      <c r="F47" s="408"/>
    </row>
    <row r="48" spans="1:8" s="273" customFormat="1" ht="11.4">
      <c r="A48" s="274"/>
      <c r="B48" s="272"/>
      <c r="C48" s="275" t="s">
        <v>120</v>
      </c>
      <c r="D48" s="272"/>
      <c r="E48" s="275"/>
      <c r="F48" s="276"/>
    </row>
    <row r="49" spans="1:6">
      <c r="A49" s="277"/>
      <c r="B49" s="167"/>
      <c r="C49" s="275" t="s">
        <v>284</v>
      </c>
      <c r="D49" s="167"/>
      <c r="E49" s="167"/>
      <c r="F49" s="278"/>
    </row>
    <row r="50" spans="1:6">
      <c r="A50" s="277"/>
      <c r="B50" s="167"/>
      <c r="C50" s="167"/>
      <c r="D50" s="167"/>
      <c r="E50" s="167"/>
      <c r="F50" s="278"/>
    </row>
    <row r="51" spans="1:6">
      <c r="A51" s="277"/>
      <c r="B51" s="167"/>
      <c r="C51" s="167"/>
      <c r="D51" s="167"/>
      <c r="E51" s="167"/>
      <c r="F51" s="278"/>
    </row>
    <row r="52" spans="1:6" ht="11.25" customHeight="1">
      <c r="A52" s="266"/>
      <c r="B52" s="167"/>
      <c r="C52" s="165"/>
      <c r="D52" s="267"/>
      <c r="E52" s="409"/>
      <c r="F52" s="410"/>
    </row>
    <row r="53" spans="1:6" s="273" customFormat="1" ht="11.4">
      <c r="A53" s="271"/>
      <c r="B53" s="272"/>
      <c r="C53" s="168" t="s">
        <v>205</v>
      </c>
      <c r="D53" s="166"/>
      <c r="E53" s="407"/>
      <c r="F53" s="408"/>
    </row>
    <row r="54" spans="1:6" s="273" customFormat="1" ht="12" customHeight="1">
      <c r="A54" s="274"/>
      <c r="B54" s="272"/>
      <c r="C54" s="275" t="s">
        <v>206</v>
      </c>
      <c r="D54" s="272"/>
      <c r="E54" s="272"/>
      <c r="F54" s="276"/>
    </row>
    <row r="55" spans="1:6" s="273" customFormat="1" ht="12" customHeight="1">
      <c r="A55" s="274"/>
      <c r="B55" s="272"/>
      <c r="C55" s="275"/>
      <c r="D55" s="272"/>
      <c r="E55" s="272"/>
      <c r="F55" s="276"/>
    </row>
    <row r="56" spans="1:6">
      <c r="A56" s="279"/>
      <c r="B56" s="280"/>
      <c r="C56" s="280"/>
      <c r="D56" s="280"/>
      <c r="E56" s="280"/>
      <c r="F56" s="281"/>
    </row>
  </sheetData>
  <mergeCells count="10">
    <mergeCell ref="A12:F12"/>
    <mergeCell ref="E47:F47"/>
    <mergeCell ref="E52:F52"/>
    <mergeCell ref="E53:F53"/>
    <mergeCell ref="A6:F6"/>
    <mergeCell ref="A1:B1"/>
    <mergeCell ref="A2:F2"/>
    <mergeCell ref="A3:D3"/>
    <mergeCell ref="A4:D4"/>
    <mergeCell ref="A5:D5"/>
  </mergeCells>
  <phoneticPr fontId="51" type="noConversion"/>
  <printOptions horizontalCentered="1"/>
  <pageMargins left="0.47244094488188981" right="0.19685039370078741" top="0.59055118110236227" bottom="0.6692913385826772" header="0" footer="0"/>
  <pageSetup paperSize="9" fitToHeight="0" orientation="landscape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5601" r:id="rId4">
          <objectPr defaultSize="0" autoPict="0" r:id="rId5">
            <anchor moveWithCells="1">
              <from>
                <xdr:col>0</xdr:col>
                <xdr:colOff>137160</xdr:colOff>
                <xdr:row>0</xdr:row>
                <xdr:rowOff>152400</xdr:rowOff>
              </from>
              <to>
                <xdr:col>1</xdr:col>
                <xdr:colOff>533400</xdr:colOff>
                <xdr:row>0</xdr:row>
                <xdr:rowOff>723900</xdr:rowOff>
              </to>
            </anchor>
          </objectPr>
        </oleObject>
      </mc:Choice>
      <mc:Fallback>
        <oleObject progId="Word.Picture.8" shapeId="2560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D3C7-AD60-4AF4-B5EA-B9C274A67D1A}">
  <dimension ref="A1:I34"/>
  <sheetViews>
    <sheetView showGridLines="0" showZeros="0" view="pageBreakPreview" topLeftCell="A7" zoomScaleNormal="75" zoomScaleSheetLayoutView="100" workbookViewId="0">
      <selection activeCell="D21" sqref="D21"/>
    </sheetView>
  </sheetViews>
  <sheetFormatPr defaultColWidth="9.109375" defaultRowHeight="13.2"/>
  <cols>
    <col min="1" max="1" width="10.6640625" style="172" customWidth="1"/>
    <col min="2" max="2" width="60.6640625" style="172" customWidth="1"/>
    <col min="3" max="4" width="20.6640625" style="183" customWidth="1"/>
    <col min="5" max="8" width="15.6640625" style="172" customWidth="1"/>
    <col min="9" max="9" width="12.109375" style="172" bestFit="1" customWidth="1"/>
    <col min="10" max="16384" width="9.109375" style="172"/>
  </cols>
  <sheetData>
    <row r="1" spans="1:8" s="167" customFormat="1" ht="69.900000000000006" customHeight="1">
      <c r="A1" s="395"/>
      <c r="B1" s="396"/>
      <c r="C1" s="226"/>
      <c r="D1" s="226"/>
      <c r="E1" s="226"/>
      <c r="F1" s="226"/>
      <c r="G1" s="226"/>
      <c r="H1" s="227"/>
    </row>
    <row r="2" spans="1:8" ht="30" customHeight="1">
      <c r="A2" s="412" t="s">
        <v>50</v>
      </c>
      <c r="B2" s="413"/>
      <c r="C2" s="413"/>
      <c r="D2" s="413"/>
      <c r="E2" s="413"/>
      <c r="F2" s="413"/>
      <c r="G2" s="413"/>
      <c r="H2" s="414"/>
    </row>
    <row r="3" spans="1:8" ht="30" customHeight="1">
      <c r="A3" s="415" t="s">
        <v>155</v>
      </c>
      <c r="B3" s="415"/>
      <c r="C3" s="416" t="s">
        <v>221</v>
      </c>
      <c r="D3" s="419" t="e">
        <f>#REF!</f>
        <v>#REF!</v>
      </c>
      <c r="E3" s="173" t="s">
        <v>219</v>
      </c>
      <c r="F3" s="420" t="s">
        <v>323</v>
      </c>
      <c r="G3" s="421"/>
      <c r="H3" s="201" t="s">
        <v>223</v>
      </c>
    </row>
    <row r="4" spans="1:8" ht="20.100000000000001" customHeight="1">
      <c r="A4" s="422" t="s">
        <v>304</v>
      </c>
      <c r="B4" s="423"/>
      <c r="C4" s="417"/>
      <c r="D4" s="417"/>
      <c r="E4" s="424" t="s">
        <v>308</v>
      </c>
      <c r="F4" s="425"/>
      <c r="G4" s="425"/>
      <c r="H4" s="426"/>
    </row>
    <row r="5" spans="1:8" ht="25.8" customHeight="1">
      <c r="A5" s="430" t="s">
        <v>347</v>
      </c>
      <c r="B5" s="431"/>
      <c r="C5" s="418"/>
      <c r="D5" s="418"/>
      <c r="E5" s="427"/>
      <c r="F5" s="428"/>
      <c r="G5" s="428"/>
      <c r="H5" s="429"/>
    </row>
    <row r="6" spans="1:8" ht="30" customHeight="1">
      <c r="A6" s="174" t="s">
        <v>222</v>
      </c>
      <c r="B6" s="174" t="s">
        <v>51</v>
      </c>
      <c r="C6" s="175" t="s">
        <v>52</v>
      </c>
      <c r="D6" s="175" t="s">
        <v>53</v>
      </c>
      <c r="E6" s="174" t="s">
        <v>54</v>
      </c>
      <c r="F6" s="174" t="s">
        <v>55</v>
      </c>
      <c r="G6" s="174" t="s">
        <v>56</v>
      </c>
      <c r="H6" s="174" t="s">
        <v>57</v>
      </c>
    </row>
    <row r="7" spans="1:8" s="177" customFormat="1" ht="15" customHeight="1">
      <c r="A7" s="432" t="str">
        <f>'[12]Planilha Orcamentária'!A10</f>
        <v>1.0</v>
      </c>
      <c r="B7" s="433" t="s">
        <v>217</v>
      </c>
      <c r="C7" s="176" t="s">
        <v>58</v>
      </c>
      <c r="D7" s="202">
        <f>D8/$D$22</f>
        <v>1.2750481795619021E-2</v>
      </c>
      <c r="E7" s="203">
        <v>1</v>
      </c>
      <c r="F7" s="203">
        <v>0</v>
      </c>
      <c r="G7" s="203">
        <v>0</v>
      </c>
      <c r="H7" s="203">
        <v>0</v>
      </c>
    </row>
    <row r="8" spans="1:8" s="177" customFormat="1" ht="15" customHeight="1">
      <c r="A8" s="432"/>
      <c r="B8" s="433"/>
      <c r="C8" s="178" t="s">
        <v>59</v>
      </c>
      <c r="D8" s="204">
        <f>'Planilha Orcamentária'!H10</f>
        <v>3419.28</v>
      </c>
      <c r="E8" s="204">
        <f>E7*$D$8</f>
        <v>3419.28</v>
      </c>
      <c r="F8" s="204">
        <f>F7*$D$8</f>
        <v>0</v>
      </c>
      <c r="G8" s="204">
        <f>G7*$D$8</f>
        <v>0</v>
      </c>
      <c r="H8" s="204">
        <f>H7*$D$8</f>
        <v>0</v>
      </c>
    </row>
    <row r="9" spans="1:8" s="177" customFormat="1" ht="15" customHeight="1">
      <c r="A9" s="432" t="str">
        <f>'[12]Planilha Orcamentária'!A13</f>
        <v>2.0</v>
      </c>
      <c r="B9" s="433" t="s">
        <v>280</v>
      </c>
      <c r="C9" s="176" t="s">
        <v>58</v>
      </c>
      <c r="D9" s="202">
        <f>D10/$D$22</f>
        <v>9.4943783332796988E-2</v>
      </c>
      <c r="E9" s="203">
        <v>1</v>
      </c>
      <c r="F9" s="203">
        <v>0</v>
      </c>
      <c r="G9" s="203">
        <v>0</v>
      </c>
      <c r="H9" s="203">
        <v>0</v>
      </c>
    </row>
    <row r="10" spans="1:8" s="177" customFormat="1" ht="15" customHeight="1">
      <c r="A10" s="432"/>
      <c r="B10" s="433"/>
      <c r="C10" s="178" t="s">
        <v>59</v>
      </c>
      <c r="D10" s="204">
        <f>'Planilha Orcamentária'!H15</f>
        <v>25460.949999999997</v>
      </c>
      <c r="E10" s="204">
        <f>E9*$D$10</f>
        <v>25460.949999999997</v>
      </c>
      <c r="F10" s="204">
        <f>F9*$D$10</f>
        <v>0</v>
      </c>
      <c r="G10" s="204">
        <f>G9*$D$10</f>
        <v>0</v>
      </c>
      <c r="H10" s="204">
        <f>H9*$D$10</f>
        <v>0</v>
      </c>
    </row>
    <row r="11" spans="1:8" s="177" customFormat="1" ht="15" customHeight="1">
      <c r="A11" s="432" t="str">
        <f>'[12]Planilha Orcamentária'!A18</f>
        <v>3.0</v>
      </c>
      <c r="B11" s="433" t="s">
        <v>279</v>
      </c>
      <c r="C11" s="176" t="s">
        <v>58</v>
      </c>
      <c r="D11" s="202">
        <f>D12/$D$22</f>
        <v>8.1724976916581898E-2</v>
      </c>
      <c r="E11" s="203">
        <v>0.5</v>
      </c>
      <c r="F11" s="203">
        <v>0.5</v>
      </c>
      <c r="G11" s="203">
        <v>0</v>
      </c>
      <c r="H11" s="203"/>
    </row>
    <row r="12" spans="1:8" s="177" customFormat="1" ht="15" customHeight="1">
      <c r="A12" s="432"/>
      <c r="B12" s="433"/>
      <c r="C12" s="178" t="s">
        <v>59</v>
      </c>
      <c r="D12" s="204">
        <f>'Planilha Orcamentária'!H22</f>
        <v>21916.080000000002</v>
      </c>
      <c r="E12" s="204">
        <f>E11*$D$12</f>
        <v>10958.04</v>
      </c>
      <c r="F12" s="204">
        <f>F11*$D$12</f>
        <v>10958.04</v>
      </c>
      <c r="G12" s="204">
        <f>G11*$D$12</f>
        <v>0</v>
      </c>
      <c r="H12" s="204">
        <f>H11*$D$12</f>
        <v>0</v>
      </c>
    </row>
    <row r="13" spans="1:8" s="177" customFormat="1" ht="15" customHeight="1">
      <c r="A13" s="432" t="str">
        <f>'[12]Planilha Orcamentária'!A22</f>
        <v>4.0</v>
      </c>
      <c r="B13" s="433" t="s">
        <v>44</v>
      </c>
      <c r="C13" s="176" t="s">
        <v>58</v>
      </c>
      <c r="D13" s="202">
        <f>D14/$D$22</f>
        <v>0.6412291830190916</v>
      </c>
      <c r="E13" s="203">
        <v>0</v>
      </c>
      <c r="F13" s="203">
        <v>1</v>
      </c>
      <c r="G13" s="203">
        <v>0</v>
      </c>
      <c r="H13" s="203"/>
    </row>
    <row r="14" spans="1:8" s="177" customFormat="1" ht="15" customHeight="1">
      <c r="A14" s="432"/>
      <c r="B14" s="433"/>
      <c r="C14" s="178" t="s">
        <v>59</v>
      </c>
      <c r="D14" s="204">
        <f>'Planilha Orcamentária'!H28</f>
        <v>171957.59</v>
      </c>
      <c r="E14" s="204">
        <f>E13*$D$14</f>
        <v>0</v>
      </c>
      <c r="F14" s="204">
        <f>F13*$D$14</f>
        <v>171957.59</v>
      </c>
      <c r="G14" s="204">
        <f>G13*$D$14</f>
        <v>0</v>
      </c>
      <c r="H14" s="204">
        <f>H13*$D$14</f>
        <v>0</v>
      </c>
    </row>
    <row r="15" spans="1:8" s="177" customFormat="1" ht="15" customHeight="1">
      <c r="A15" s="432" t="str">
        <f>'[12]Planilha Orcamentária'!A26</f>
        <v>5.0</v>
      </c>
      <c r="B15" s="434" t="s">
        <v>156</v>
      </c>
      <c r="C15" s="176" t="s">
        <v>58</v>
      </c>
      <c r="D15" s="202">
        <f>D16/$D$22</f>
        <v>1.3120882978546081E-2</v>
      </c>
      <c r="E15" s="203">
        <v>0</v>
      </c>
      <c r="F15" s="203">
        <v>1</v>
      </c>
      <c r="G15" s="203">
        <v>0</v>
      </c>
      <c r="H15" s="203"/>
    </row>
    <row r="16" spans="1:8" s="177" customFormat="1" ht="15" customHeight="1">
      <c r="A16" s="432"/>
      <c r="B16" s="435"/>
      <c r="C16" s="178" t="s">
        <v>59</v>
      </c>
      <c r="D16" s="205">
        <f>'Planilha Orcamentária'!H32</f>
        <v>3518.61</v>
      </c>
      <c r="E16" s="205">
        <f>E15*$D$16</f>
        <v>0</v>
      </c>
      <c r="F16" s="205">
        <f>F15*$D$16</f>
        <v>3518.61</v>
      </c>
      <c r="G16" s="205">
        <f>G15*$D$16</f>
        <v>0</v>
      </c>
      <c r="H16" s="205">
        <f>H15*$D$16</f>
        <v>0</v>
      </c>
    </row>
    <row r="17" spans="1:9" s="177" customFormat="1" ht="15" customHeight="1">
      <c r="A17" s="432" t="s">
        <v>258</v>
      </c>
      <c r="B17" s="433" t="s">
        <v>212</v>
      </c>
      <c r="C17" s="176" t="s">
        <v>58</v>
      </c>
      <c r="D17" s="202">
        <f>D18/$D$22</f>
        <v>9.8141211041453073E-3</v>
      </c>
      <c r="E17" s="203"/>
      <c r="F17" s="203">
        <v>1</v>
      </c>
      <c r="G17" s="203">
        <v>0</v>
      </c>
      <c r="H17" s="203"/>
    </row>
    <row r="18" spans="1:9" s="177" customFormat="1" ht="15" customHeight="1">
      <c r="A18" s="432"/>
      <c r="B18" s="433"/>
      <c r="C18" s="178" t="s">
        <v>59</v>
      </c>
      <c r="D18" s="205">
        <f>'Planilha Orcamentária'!H37</f>
        <v>2631.84</v>
      </c>
      <c r="E18" s="205"/>
      <c r="F18" s="205">
        <f>F17*$D$18</f>
        <v>2631.84</v>
      </c>
      <c r="G18" s="205">
        <f>G17*$D$18</f>
        <v>0</v>
      </c>
      <c r="H18" s="205"/>
    </row>
    <row r="19" spans="1:9" s="177" customFormat="1" ht="15" customHeight="1">
      <c r="A19" s="416" t="s">
        <v>301</v>
      </c>
      <c r="B19" s="433" t="s">
        <v>257</v>
      </c>
      <c r="C19" s="176" t="s">
        <v>58</v>
      </c>
      <c r="D19" s="202">
        <f>D20/$D$22</f>
        <v>0.1464165708532193</v>
      </c>
      <c r="E19" s="203"/>
      <c r="F19" s="203">
        <v>1</v>
      </c>
      <c r="G19" s="203">
        <v>0</v>
      </c>
      <c r="H19" s="203">
        <v>0</v>
      </c>
    </row>
    <row r="20" spans="1:9" s="177" customFormat="1" ht="15" customHeight="1">
      <c r="A20" s="418"/>
      <c r="B20" s="433"/>
      <c r="C20" s="178" t="s">
        <v>59</v>
      </c>
      <c r="D20" s="205">
        <f>'Planilha Orcamentária'!H43</f>
        <v>39264.339999999997</v>
      </c>
      <c r="E20" s="205"/>
      <c r="F20" s="205">
        <f>F19*$D$20</f>
        <v>39264.339999999997</v>
      </c>
      <c r="G20" s="205">
        <f>G19*$D$20</f>
        <v>0</v>
      </c>
      <c r="H20" s="205">
        <f>H19*$D$20</f>
        <v>0</v>
      </c>
    </row>
    <row r="21" spans="1:9" s="177" customFormat="1" ht="15" customHeight="1">
      <c r="A21" s="432" t="s">
        <v>6</v>
      </c>
      <c r="B21" s="432"/>
      <c r="C21" s="176" t="s">
        <v>58</v>
      </c>
      <c r="D21" s="202">
        <f>D7+D9+D11+D13+D15+D17+D19</f>
        <v>1.0000000000000002</v>
      </c>
      <c r="E21" s="202">
        <f>E22/$D$22</f>
        <v>0.14855675358670695</v>
      </c>
      <c r="F21" s="202">
        <f>F22/$D$22</f>
        <v>0.85144324641329316</v>
      </c>
      <c r="G21" s="202">
        <f>G22/$D$22</f>
        <v>0</v>
      </c>
      <c r="H21" s="202">
        <f>H22/$D$22</f>
        <v>0</v>
      </c>
      <c r="I21" s="284">
        <f>SUM(E21:H21)</f>
        <v>1</v>
      </c>
    </row>
    <row r="22" spans="1:9" s="177" customFormat="1" ht="15" customHeight="1">
      <c r="A22" s="432"/>
      <c r="B22" s="432"/>
      <c r="C22" s="176" t="s">
        <v>59</v>
      </c>
      <c r="D22" s="206">
        <f>D8+D10+D12+D14+D16+D18+D20</f>
        <v>268168.68999999994</v>
      </c>
      <c r="E22" s="206">
        <f>E8+E10+E12+E14+E16+E20</f>
        <v>39838.269999999997</v>
      </c>
      <c r="F22" s="206">
        <f>F8+F10+F12+F14+F16+F20+F18</f>
        <v>228330.41999999998</v>
      </c>
      <c r="G22" s="206">
        <f>G8+G10+G12+G14+G16+G20+G18</f>
        <v>0</v>
      </c>
      <c r="H22" s="206">
        <f>H8+H10+H12+H14+H16+H20+H18</f>
        <v>0</v>
      </c>
      <c r="I22" s="225">
        <f>SUM(E22:H22)</f>
        <v>268168.69</v>
      </c>
    </row>
    <row r="23" spans="1:9" ht="14.25" customHeight="1">
      <c r="A23" s="179"/>
      <c r="B23" s="180"/>
      <c r="C23" s="180"/>
      <c r="D23" s="180"/>
      <c r="E23" s="180"/>
      <c r="F23" s="180"/>
      <c r="G23" s="181" t="s">
        <v>60</v>
      </c>
      <c r="H23" s="182"/>
    </row>
    <row r="24" spans="1:9" ht="27.75" customHeight="1">
      <c r="A24" s="179"/>
      <c r="B24" s="165"/>
      <c r="C24" s="180"/>
      <c r="G24" s="184"/>
      <c r="H24" s="182"/>
    </row>
    <row r="25" spans="1:9" s="188" customFormat="1" ht="11.4">
      <c r="A25" s="185"/>
      <c r="B25" s="168" t="s">
        <v>283</v>
      </c>
      <c r="C25" s="186"/>
      <c r="D25" s="166"/>
      <c r="E25" s="166"/>
      <c r="F25" s="166"/>
      <c r="G25" s="187"/>
      <c r="H25" s="169"/>
    </row>
    <row r="26" spans="1:9" s="188" customFormat="1" ht="19.5" customHeight="1">
      <c r="A26" s="189"/>
      <c r="B26" s="171" t="s">
        <v>120</v>
      </c>
      <c r="C26" s="186"/>
      <c r="D26" s="186"/>
      <c r="F26" s="207"/>
      <c r="G26" s="189"/>
      <c r="H26" s="190"/>
    </row>
    <row r="27" spans="1:9" s="188" customFormat="1" ht="19.5" customHeight="1">
      <c r="A27" s="189"/>
      <c r="B27" s="171" t="s">
        <v>284</v>
      </c>
      <c r="C27" s="186"/>
      <c r="D27" s="186"/>
      <c r="G27" s="189"/>
      <c r="H27" s="190"/>
    </row>
    <row r="28" spans="1:9" ht="19.5" customHeight="1">
      <c r="A28" s="184"/>
      <c r="B28" s="170"/>
      <c r="G28" s="184"/>
      <c r="H28" s="182"/>
    </row>
    <row r="29" spans="1:9" ht="13.5" customHeight="1">
      <c r="A29" s="185"/>
      <c r="B29" s="191"/>
      <c r="C29" s="192"/>
      <c r="D29" s="192"/>
      <c r="E29" s="193"/>
      <c r="F29" s="193"/>
      <c r="G29" s="194"/>
      <c r="H29" s="182"/>
    </row>
    <row r="30" spans="1:9" s="188" customFormat="1" ht="14.25" customHeight="1">
      <c r="A30" s="189"/>
      <c r="B30" s="168" t="s">
        <v>205</v>
      </c>
      <c r="C30" s="186"/>
      <c r="D30" s="186"/>
      <c r="G30" s="189"/>
      <c r="H30" s="190"/>
    </row>
    <row r="31" spans="1:9" s="188" customFormat="1" ht="14.1" customHeight="1">
      <c r="A31" s="189"/>
      <c r="B31" s="195" t="s">
        <v>206</v>
      </c>
      <c r="C31" s="186"/>
      <c r="D31" s="186"/>
      <c r="G31" s="189"/>
      <c r="H31" s="190"/>
    </row>
    <row r="32" spans="1:9" ht="14.1" customHeight="1">
      <c r="A32" s="184"/>
      <c r="B32" s="196"/>
      <c r="G32" s="184"/>
      <c r="H32" s="182"/>
    </row>
    <row r="33" spans="1:8" ht="14.1" customHeight="1">
      <c r="A33" s="184"/>
      <c r="B33" s="196"/>
      <c r="G33" s="184"/>
      <c r="H33" s="182"/>
    </row>
    <row r="34" spans="1:8">
      <c r="A34" s="197"/>
      <c r="B34" s="198"/>
      <c r="C34" s="199"/>
      <c r="D34" s="199"/>
      <c r="E34" s="198"/>
      <c r="F34" s="198"/>
      <c r="G34" s="197"/>
      <c r="H34" s="200"/>
    </row>
  </sheetData>
  <mergeCells count="24">
    <mergeCell ref="A13:A14"/>
    <mergeCell ref="B13:B14"/>
    <mergeCell ref="A15:A16"/>
    <mergeCell ref="B15:B16"/>
    <mergeCell ref="A21:B22"/>
    <mergeCell ref="A19:A20"/>
    <mergeCell ref="B19:B20"/>
    <mergeCell ref="A17:A18"/>
    <mergeCell ref="B17:B18"/>
    <mergeCell ref="A7:A8"/>
    <mergeCell ref="B7:B8"/>
    <mergeCell ref="A9:A10"/>
    <mergeCell ref="B9:B10"/>
    <mergeCell ref="A11:A12"/>
    <mergeCell ref="B11:B12"/>
    <mergeCell ref="A1:B1"/>
    <mergeCell ref="A2:H2"/>
    <mergeCell ref="A3:B3"/>
    <mergeCell ref="C3:C5"/>
    <mergeCell ref="D3:D5"/>
    <mergeCell ref="F3:G3"/>
    <mergeCell ref="A4:B4"/>
    <mergeCell ref="E4:H5"/>
    <mergeCell ref="A5:B5"/>
  </mergeCells>
  <printOptions horizontalCentered="1"/>
  <pageMargins left="0.39370078740157483" right="0.19685039370078741" top="0.59055118110236227" bottom="0.19685039370078741" header="0.19685039370078741" footer="0"/>
  <pageSetup paperSize="9" scale="72" orientation="landscape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4577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160020</xdr:rowOff>
              </from>
              <to>
                <xdr:col>1</xdr:col>
                <xdr:colOff>106680</xdr:colOff>
                <xdr:row>0</xdr:row>
                <xdr:rowOff>731520</xdr:rowOff>
              </to>
            </anchor>
          </objectPr>
        </oleObject>
      </mc:Choice>
      <mc:Fallback>
        <oleObject progId="Word.Picture.8" shapeId="2457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7BF-873D-410B-AA5B-CA0F6DDB76B1}">
  <sheetPr>
    <pageSetUpPr fitToPage="1"/>
  </sheetPr>
  <dimension ref="C6:P71"/>
  <sheetViews>
    <sheetView topLeftCell="A19" workbookViewId="0">
      <selection activeCell="C26" sqref="C26"/>
    </sheetView>
  </sheetViews>
  <sheetFormatPr defaultRowHeight="13.2"/>
  <cols>
    <col min="1" max="2" width="8.88671875" style="148"/>
    <col min="3" max="3" width="23" style="148" bestFit="1" customWidth="1"/>
    <col min="4" max="5" width="8.88671875" style="148"/>
    <col min="6" max="6" width="10.33203125" style="148" bestFit="1" customWidth="1"/>
    <col min="7" max="7" width="9.88671875" style="148" customWidth="1"/>
    <col min="8" max="8" width="17.44140625" style="148" customWidth="1"/>
    <col min="9" max="9" width="23.77734375" style="148" customWidth="1"/>
    <col min="10" max="16384" width="8.88671875" style="148"/>
  </cols>
  <sheetData>
    <row r="6" spans="3:16" ht="13.8" thickBot="1">
      <c r="C6" s="150"/>
      <c r="D6" s="150"/>
      <c r="E6" s="150"/>
      <c r="F6" s="150"/>
      <c r="G6" s="285"/>
      <c r="H6" s="285"/>
      <c r="I6" s="285"/>
      <c r="J6" s="150"/>
      <c r="K6" s="150"/>
      <c r="L6" s="150"/>
      <c r="M6" s="150"/>
      <c r="N6" s="150"/>
      <c r="O6" s="150"/>
      <c r="P6" s="150"/>
    </row>
    <row r="7" spans="3:16">
      <c r="C7" s="439" t="s">
        <v>209</v>
      </c>
      <c r="D7" s="440"/>
      <c r="E7" s="440"/>
      <c r="F7" s="440"/>
      <c r="G7" s="286"/>
      <c r="H7" s="286"/>
      <c r="I7" s="286"/>
      <c r="J7" s="287"/>
      <c r="K7" s="287"/>
      <c r="L7" s="287"/>
      <c r="M7" s="288"/>
      <c r="N7" s="150"/>
      <c r="O7" s="150"/>
      <c r="P7" s="150"/>
    </row>
    <row r="8" spans="3:16" ht="15">
      <c r="C8" s="441" t="s">
        <v>304</v>
      </c>
      <c r="D8" s="442"/>
      <c r="E8" s="442"/>
      <c r="F8" s="442"/>
      <c r="G8" s="442"/>
      <c r="H8" s="442"/>
      <c r="I8" s="442"/>
      <c r="J8" s="442"/>
      <c r="K8" s="442"/>
      <c r="L8" s="442"/>
      <c r="M8" s="443"/>
      <c r="N8" s="151"/>
      <c r="O8" s="151"/>
      <c r="P8" s="150"/>
    </row>
    <row r="9" spans="3:16" ht="15">
      <c r="C9" s="289"/>
      <c r="D9" s="151"/>
      <c r="E9" s="151"/>
      <c r="F9" s="151"/>
      <c r="G9" s="151"/>
      <c r="H9" s="151"/>
      <c r="I9" s="151"/>
      <c r="J9" s="151"/>
      <c r="K9" s="151"/>
      <c r="L9" s="151"/>
      <c r="M9" s="290"/>
      <c r="N9" s="151"/>
      <c r="O9" s="151"/>
      <c r="P9" s="150"/>
    </row>
    <row r="10" spans="3:16" ht="15.6">
      <c r="C10" s="444" t="s">
        <v>163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6"/>
      <c r="N10" s="152"/>
      <c r="O10" s="151"/>
      <c r="P10" s="150"/>
    </row>
    <row r="11" spans="3:16" ht="15.6">
      <c r="C11" s="444" t="s">
        <v>259</v>
      </c>
      <c r="D11" s="445"/>
      <c r="E11" s="445"/>
      <c r="F11" s="445"/>
      <c r="G11" s="445"/>
      <c r="H11" s="445"/>
      <c r="I11" s="445"/>
      <c r="J11" s="445"/>
      <c r="K11" s="445"/>
      <c r="L11" s="445"/>
      <c r="M11" s="446"/>
      <c r="N11" s="152"/>
      <c r="O11" s="151"/>
      <c r="P11" s="150"/>
    </row>
    <row r="12" spans="3:16" ht="15">
      <c r="C12" s="289"/>
      <c r="D12" s="151"/>
      <c r="E12" s="151"/>
      <c r="F12" s="151"/>
      <c r="G12" s="151"/>
      <c r="H12" s="151"/>
      <c r="I12" s="151"/>
      <c r="J12" s="151"/>
      <c r="K12" s="151"/>
      <c r="L12" s="151"/>
      <c r="M12" s="290"/>
      <c r="N12" s="151"/>
      <c r="O12" s="151"/>
      <c r="P12" s="150"/>
    </row>
    <row r="13" spans="3:16" ht="15">
      <c r="C13" s="436" t="s">
        <v>164</v>
      </c>
      <c r="D13" s="437"/>
      <c r="E13" s="437"/>
      <c r="F13" s="437"/>
      <c r="G13" s="437"/>
      <c r="H13" s="437"/>
      <c r="I13" s="437"/>
      <c r="J13" s="437"/>
      <c r="K13" s="437"/>
      <c r="L13" s="437"/>
      <c r="M13" s="438"/>
      <c r="N13" s="151"/>
      <c r="O13" s="151"/>
      <c r="P13" s="150"/>
    </row>
    <row r="14" spans="3:16" ht="15">
      <c r="C14" s="449" t="s">
        <v>260</v>
      </c>
      <c r="D14" s="450"/>
      <c r="E14" s="450"/>
      <c r="F14" s="450"/>
      <c r="G14" s="450"/>
      <c r="H14" s="450"/>
      <c r="I14" s="450"/>
      <c r="J14" s="450"/>
      <c r="K14" s="450"/>
      <c r="L14" s="450"/>
      <c r="M14" s="451"/>
      <c r="N14" s="151"/>
      <c r="O14" s="151"/>
      <c r="P14" s="150"/>
    </row>
    <row r="15" spans="3:16" ht="15">
      <c r="C15" s="289"/>
      <c r="D15" s="151"/>
      <c r="E15" s="151"/>
      <c r="F15" s="151"/>
      <c r="G15" s="151"/>
      <c r="H15" s="151"/>
      <c r="I15" s="151"/>
      <c r="J15" s="151"/>
      <c r="K15" s="151"/>
      <c r="L15" s="151"/>
      <c r="M15" s="290"/>
      <c r="N15" s="151"/>
      <c r="O15" s="151"/>
      <c r="P15" s="150"/>
    </row>
    <row r="16" spans="3:16" ht="15">
      <c r="C16" s="289"/>
      <c r="D16" s="151"/>
      <c r="E16" s="151"/>
      <c r="F16" s="151"/>
      <c r="G16" s="151"/>
      <c r="H16" s="151"/>
      <c r="I16" s="151"/>
      <c r="J16" s="151"/>
      <c r="K16" s="151"/>
      <c r="L16" s="151"/>
      <c r="M16" s="290"/>
      <c r="N16" s="151"/>
      <c r="O16" s="151"/>
      <c r="P16" s="150"/>
    </row>
    <row r="17" spans="3:16" ht="15">
      <c r="C17" s="289"/>
      <c r="D17" s="151"/>
      <c r="E17" s="151"/>
      <c r="F17" s="151"/>
      <c r="G17" s="151"/>
      <c r="H17" s="151"/>
      <c r="I17" s="151"/>
      <c r="J17" s="151"/>
      <c r="K17" s="151"/>
      <c r="L17" s="151"/>
      <c r="M17" s="290"/>
      <c r="N17" s="151"/>
      <c r="O17" s="151"/>
      <c r="P17" s="150"/>
    </row>
    <row r="18" spans="3:16" ht="15">
      <c r="C18" s="289"/>
      <c r="D18" s="151"/>
      <c r="E18" s="151"/>
      <c r="F18" s="151"/>
      <c r="G18" s="151"/>
      <c r="H18" s="151"/>
      <c r="I18" s="151"/>
      <c r="J18" s="151"/>
      <c r="K18" s="151"/>
      <c r="L18" s="151"/>
      <c r="M18" s="290"/>
      <c r="N18" s="151"/>
      <c r="O18" s="151"/>
      <c r="P18" s="150"/>
    </row>
    <row r="19" spans="3:16" ht="15.6">
      <c r="C19" s="444" t="s">
        <v>165</v>
      </c>
      <c r="D19" s="445"/>
      <c r="E19" s="445"/>
      <c r="F19" s="445"/>
      <c r="G19" s="445"/>
      <c r="H19" s="445"/>
      <c r="I19" s="445"/>
      <c r="J19" s="445"/>
      <c r="K19" s="445"/>
      <c r="L19" s="445"/>
      <c r="M19" s="446"/>
      <c r="N19" s="152"/>
      <c r="O19" s="151"/>
      <c r="P19" s="150"/>
    </row>
    <row r="20" spans="3:16" ht="15">
      <c r="C20" s="289"/>
      <c r="D20" s="151"/>
      <c r="E20" s="151"/>
      <c r="F20" s="151"/>
      <c r="G20" s="151"/>
      <c r="H20" s="151"/>
      <c r="I20" s="151"/>
      <c r="J20" s="151"/>
      <c r="K20" s="151"/>
      <c r="L20" s="151"/>
      <c r="M20" s="290"/>
      <c r="N20" s="151"/>
      <c r="O20" s="151"/>
      <c r="P20" s="150"/>
    </row>
    <row r="21" spans="3:16" ht="15.6">
      <c r="C21" s="299"/>
      <c r="D21" s="452" t="s">
        <v>5</v>
      </c>
      <c r="E21" s="453"/>
      <c r="F21" s="454"/>
      <c r="G21" s="154" t="s">
        <v>166</v>
      </c>
      <c r="H21" s="153" t="s">
        <v>167</v>
      </c>
      <c r="I21" s="155"/>
      <c r="J21" s="156"/>
      <c r="K21" s="151"/>
      <c r="L21" s="151"/>
      <c r="M21" s="290"/>
      <c r="N21" s="151"/>
      <c r="O21" s="151"/>
      <c r="P21" s="150"/>
    </row>
    <row r="22" spans="3:16" ht="15.6">
      <c r="C22" s="300"/>
      <c r="D22" s="455" t="s">
        <v>168</v>
      </c>
      <c r="E22" s="456"/>
      <c r="F22" s="457"/>
      <c r="G22" s="157">
        <v>4.6699999999999998E-2</v>
      </c>
      <c r="H22" s="155" t="s">
        <v>169</v>
      </c>
      <c r="I22" s="155"/>
      <c r="J22" s="156"/>
      <c r="K22" s="151"/>
      <c r="L22" s="151"/>
      <c r="M22" s="290"/>
      <c r="N22" s="151"/>
      <c r="O22" s="151"/>
      <c r="P22" s="150"/>
    </row>
    <row r="23" spans="3:16" ht="15.6">
      <c r="C23" s="300"/>
      <c r="D23" s="455" t="s">
        <v>170</v>
      </c>
      <c r="E23" s="456"/>
      <c r="F23" s="457"/>
      <c r="G23" s="157">
        <v>7.4000000000000003E-3</v>
      </c>
      <c r="H23" s="155" t="s">
        <v>171</v>
      </c>
      <c r="I23" s="155"/>
      <c r="J23" s="156"/>
      <c r="K23" s="151"/>
      <c r="L23" s="151"/>
      <c r="M23" s="291"/>
      <c r="N23" s="151"/>
      <c r="O23" s="151"/>
      <c r="P23" s="150"/>
    </row>
    <row r="24" spans="3:16" ht="15.6">
      <c r="C24" s="300"/>
      <c r="D24" s="455" t="s">
        <v>172</v>
      </c>
      <c r="E24" s="456"/>
      <c r="F24" s="457"/>
      <c r="G24" s="157">
        <v>9.7000000000000003E-3</v>
      </c>
      <c r="H24" s="155" t="s">
        <v>173</v>
      </c>
      <c r="I24" s="155"/>
      <c r="J24" s="156"/>
      <c r="K24" s="151"/>
      <c r="L24" s="151"/>
      <c r="M24" s="290"/>
      <c r="N24" s="151"/>
      <c r="O24" s="151"/>
      <c r="P24" s="150"/>
    </row>
    <row r="25" spans="3:16" ht="15.6">
      <c r="C25" s="300"/>
      <c r="D25" s="455" t="s">
        <v>174</v>
      </c>
      <c r="E25" s="456"/>
      <c r="F25" s="457"/>
      <c r="G25" s="157">
        <v>9.5999999999999992E-3</v>
      </c>
      <c r="H25" s="155" t="s">
        <v>175</v>
      </c>
      <c r="I25" s="155"/>
      <c r="J25" s="156"/>
      <c r="K25" s="151"/>
      <c r="L25" s="151"/>
      <c r="M25" s="290"/>
      <c r="N25" s="151"/>
      <c r="O25" s="151"/>
      <c r="P25" s="150"/>
    </row>
    <row r="26" spans="3:16" ht="15.6">
      <c r="C26" s="300"/>
      <c r="D26" s="455" t="s">
        <v>176</v>
      </c>
      <c r="E26" s="456"/>
      <c r="F26" s="457"/>
      <c r="G26" s="157">
        <v>7.5300000000000006E-2</v>
      </c>
      <c r="H26" s="155" t="s">
        <v>177</v>
      </c>
      <c r="I26" s="155"/>
      <c r="J26" s="156"/>
      <c r="K26" s="151"/>
      <c r="L26" s="151"/>
      <c r="M26" s="290"/>
      <c r="N26" s="151"/>
      <c r="O26" s="151"/>
      <c r="P26" s="150"/>
    </row>
    <row r="27" spans="3:16" ht="15.6">
      <c r="C27" s="300"/>
      <c r="D27" s="458" t="s">
        <v>261</v>
      </c>
      <c r="E27" s="459"/>
      <c r="F27" s="460"/>
      <c r="G27" s="157">
        <v>0.11650000000000001</v>
      </c>
      <c r="H27" s="155" t="s">
        <v>178</v>
      </c>
      <c r="I27" s="155"/>
      <c r="J27" s="156"/>
      <c r="K27" s="151"/>
      <c r="L27" s="151"/>
      <c r="M27" s="290"/>
      <c r="N27" s="151"/>
      <c r="O27" s="151"/>
      <c r="P27" s="150"/>
    </row>
    <row r="28" spans="3:16" ht="15.6" thickBot="1">
      <c r="C28" s="289"/>
      <c r="D28" s="151"/>
      <c r="E28" s="151"/>
      <c r="F28" s="151"/>
      <c r="G28" s="151"/>
      <c r="H28" s="151"/>
      <c r="I28" s="151"/>
      <c r="J28" s="151"/>
      <c r="K28" s="151"/>
      <c r="L28" s="151"/>
      <c r="M28" s="290"/>
      <c r="N28" s="151"/>
      <c r="O28" s="151"/>
      <c r="P28" s="150"/>
    </row>
    <row r="29" spans="3:16" ht="15" customHeight="1">
      <c r="C29" s="289"/>
      <c r="D29" s="151"/>
      <c r="E29" s="151"/>
      <c r="F29" s="461" t="s">
        <v>6</v>
      </c>
      <c r="G29" s="463">
        <v>0.30719999999999997</v>
      </c>
      <c r="H29" s="447" t="s">
        <v>179</v>
      </c>
      <c r="I29" s="448"/>
      <c r="J29" s="448"/>
      <c r="K29" s="448"/>
      <c r="L29" s="158"/>
      <c r="M29" s="292"/>
      <c r="N29" s="158"/>
      <c r="O29" s="151"/>
      <c r="P29" s="150"/>
    </row>
    <row r="30" spans="3:16" ht="15.6" customHeight="1" thickBot="1">
      <c r="C30" s="289"/>
      <c r="D30" s="151"/>
      <c r="E30" s="151"/>
      <c r="F30" s="462"/>
      <c r="G30" s="464"/>
      <c r="H30" s="447"/>
      <c r="I30" s="448"/>
      <c r="J30" s="448"/>
      <c r="K30" s="448"/>
      <c r="L30" s="158"/>
      <c r="M30" s="292"/>
      <c r="N30" s="158"/>
      <c r="O30" s="151"/>
      <c r="P30" s="150"/>
    </row>
    <row r="31" spans="3:16" ht="15">
      <c r="C31" s="289"/>
      <c r="D31" s="151"/>
      <c r="E31" s="151"/>
      <c r="F31" s="151"/>
      <c r="G31" s="151"/>
      <c r="H31" s="151"/>
      <c r="I31" s="151"/>
      <c r="J31" s="151"/>
      <c r="K31" s="151"/>
      <c r="L31" s="151"/>
      <c r="M31" s="290"/>
      <c r="N31" s="151"/>
      <c r="O31" s="151"/>
      <c r="P31" s="150"/>
    </row>
    <row r="32" spans="3:16" ht="15">
      <c r="C32" s="289"/>
      <c r="D32" s="151"/>
      <c r="E32" s="151"/>
      <c r="F32" s="151"/>
      <c r="G32" s="151"/>
      <c r="H32" s="151"/>
      <c r="I32" s="151"/>
      <c r="J32" s="151"/>
      <c r="K32" s="151"/>
      <c r="L32" s="151"/>
      <c r="M32" s="290"/>
      <c r="N32" s="151"/>
      <c r="O32" s="151"/>
      <c r="P32" s="150"/>
    </row>
    <row r="33" spans="3:16" ht="15">
      <c r="C33" s="289"/>
      <c r="D33" s="151"/>
      <c r="E33" s="151"/>
      <c r="F33" s="151"/>
      <c r="G33" s="151"/>
      <c r="H33" s="151"/>
      <c r="I33" s="151"/>
      <c r="J33" s="151"/>
      <c r="K33" s="151"/>
      <c r="L33" s="151"/>
      <c r="M33" s="290"/>
      <c r="N33" s="151"/>
      <c r="O33" s="151"/>
      <c r="P33" s="150"/>
    </row>
    <row r="34" spans="3:16" ht="15">
      <c r="C34" s="465" t="s">
        <v>180</v>
      </c>
      <c r="D34" s="466"/>
      <c r="E34" s="466"/>
      <c r="F34" s="466"/>
      <c r="G34" s="466"/>
      <c r="H34" s="466"/>
      <c r="I34" s="466"/>
      <c r="J34" s="151"/>
      <c r="K34" s="151"/>
      <c r="L34" s="151"/>
      <c r="M34" s="290"/>
      <c r="N34" s="151"/>
      <c r="O34" s="151"/>
      <c r="P34" s="150"/>
    </row>
    <row r="35" spans="3:16" ht="15">
      <c r="C35" s="465" t="s">
        <v>181</v>
      </c>
      <c r="D35" s="466"/>
      <c r="E35" s="466"/>
      <c r="F35" s="466"/>
      <c r="G35" s="466"/>
      <c r="H35" s="466"/>
      <c r="I35" s="466"/>
      <c r="J35" s="151"/>
      <c r="K35" s="151"/>
      <c r="L35" s="151"/>
      <c r="M35" s="290"/>
      <c r="N35" s="151"/>
      <c r="O35" s="151"/>
      <c r="P35" s="150"/>
    </row>
    <row r="36" spans="3:16" ht="15">
      <c r="C36" s="436"/>
      <c r="D36" s="437"/>
      <c r="E36" s="437"/>
      <c r="F36" s="437"/>
      <c r="G36" s="437"/>
      <c r="H36" s="437"/>
      <c r="I36" s="437"/>
      <c r="J36" s="151"/>
      <c r="K36" s="151"/>
      <c r="L36" s="151"/>
      <c r="M36" s="290"/>
      <c r="N36" s="151"/>
      <c r="O36" s="301">
        <f>G29</f>
        <v>0.30719999999999997</v>
      </c>
      <c r="P36" s="150"/>
    </row>
    <row r="37" spans="3:16" ht="15">
      <c r="C37" s="289"/>
      <c r="D37" s="151"/>
      <c r="E37" s="151"/>
      <c r="F37" s="151"/>
      <c r="G37" s="151"/>
      <c r="H37" s="151"/>
      <c r="I37" s="151"/>
      <c r="J37" s="151"/>
      <c r="K37" s="151"/>
      <c r="L37" s="151"/>
      <c r="M37" s="290"/>
      <c r="N37" s="151"/>
      <c r="O37" s="151"/>
      <c r="P37" s="150"/>
    </row>
    <row r="38" spans="3:16" ht="15.6" thickBot="1">
      <c r="C38" s="289"/>
      <c r="D38" s="151"/>
      <c r="E38" s="151"/>
      <c r="F38" s="151"/>
      <c r="G38" s="151"/>
      <c r="H38" s="151"/>
      <c r="I38" s="151"/>
      <c r="J38" s="151"/>
      <c r="K38" s="151"/>
      <c r="L38" s="151"/>
      <c r="M38" s="290"/>
      <c r="N38" s="151"/>
      <c r="O38" s="151"/>
      <c r="P38" s="150"/>
    </row>
    <row r="39" spans="3:16" ht="16.2" thickBot="1">
      <c r="C39" s="465" t="s">
        <v>182</v>
      </c>
      <c r="D39" s="466"/>
      <c r="E39" s="466"/>
      <c r="F39" s="466"/>
      <c r="G39" s="466"/>
      <c r="H39" s="466"/>
      <c r="I39" s="466"/>
      <c r="J39" s="466"/>
      <c r="K39" s="466"/>
      <c r="L39" s="467"/>
      <c r="M39" s="159">
        <v>1</v>
      </c>
      <c r="N39" s="151"/>
      <c r="O39" s="151"/>
    </row>
    <row r="40" spans="3:16" ht="16.2" thickBot="1">
      <c r="C40" s="468" t="s">
        <v>183</v>
      </c>
      <c r="D40" s="469"/>
      <c r="E40" s="469"/>
      <c r="F40" s="469"/>
      <c r="G40" s="469"/>
      <c r="H40" s="469"/>
      <c r="I40" s="160">
        <v>0.05</v>
      </c>
      <c r="J40" s="436" t="s">
        <v>184</v>
      </c>
      <c r="K40" s="437"/>
      <c r="L40" s="437"/>
      <c r="M40" s="438"/>
      <c r="N40" s="151"/>
      <c r="O40" s="151"/>
      <c r="P40" s="150"/>
    </row>
    <row r="41" spans="3:16" ht="15">
      <c r="C41" s="289"/>
      <c r="D41" s="151"/>
      <c r="E41" s="151"/>
      <c r="F41" s="151"/>
      <c r="G41" s="151"/>
      <c r="H41" s="151"/>
      <c r="I41" s="151"/>
      <c r="J41" s="151"/>
      <c r="K41" s="151"/>
      <c r="L41" s="151"/>
      <c r="M41" s="290"/>
      <c r="N41" s="151"/>
      <c r="O41" s="151"/>
      <c r="P41" s="150"/>
    </row>
    <row r="42" spans="3:16">
      <c r="C42" s="470" t="s">
        <v>185</v>
      </c>
      <c r="D42" s="471"/>
      <c r="E42" s="471"/>
      <c r="F42" s="471"/>
      <c r="G42" s="471"/>
      <c r="H42" s="471"/>
      <c r="I42" s="471"/>
      <c r="J42" s="471"/>
      <c r="K42" s="471"/>
      <c r="L42" s="471"/>
      <c r="M42" s="472"/>
      <c r="N42" s="161"/>
      <c r="O42" s="161"/>
      <c r="P42" s="161"/>
    </row>
    <row r="43" spans="3:16" ht="13.8" thickBot="1">
      <c r="C43" s="293"/>
      <c r="D43" s="150"/>
      <c r="E43" s="150"/>
      <c r="F43" s="150"/>
      <c r="G43" s="150"/>
      <c r="H43" s="150"/>
      <c r="I43" s="150"/>
      <c r="J43" s="150"/>
      <c r="K43" s="150"/>
      <c r="L43" s="150"/>
      <c r="M43" s="294"/>
      <c r="N43" s="150"/>
      <c r="O43" s="150"/>
      <c r="P43" s="150"/>
    </row>
    <row r="44" spans="3:16" ht="15">
      <c r="C44" s="473" t="s">
        <v>186</v>
      </c>
      <c r="D44" s="474"/>
      <c r="E44" s="474"/>
      <c r="F44" s="474"/>
      <c r="G44" s="474"/>
      <c r="H44" s="474"/>
      <c r="I44" s="474"/>
      <c r="J44" s="474"/>
      <c r="K44" s="474"/>
      <c r="L44" s="474"/>
      <c r="M44" s="475"/>
      <c r="N44" s="151"/>
      <c r="O44" s="151"/>
      <c r="P44" s="151"/>
    </row>
    <row r="45" spans="3:16" ht="16.2" thickBot="1">
      <c r="C45" s="476" t="s">
        <v>187</v>
      </c>
      <c r="D45" s="477"/>
      <c r="E45" s="477"/>
      <c r="F45" s="477"/>
      <c r="G45" s="477"/>
      <c r="H45" s="477"/>
      <c r="I45" s="477"/>
      <c r="J45" s="477"/>
      <c r="K45" s="477"/>
      <c r="L45" s="477"/>
      <c r="M45" s="478"/>
      <c r="N45" s="152"/>
      <c r="O45" s="152"/>
      <c r="P45" s="152"/>
    </row>
    <row r="46" spans="3:16" ht="15">
      <c r="C46" s="289"/>
      <c r="D46" s="151"/>
      <c r="E46" s="151"/>
      <c r="F46" s="151"/>
      <c r="G46" s="151"/>
      <c r="H46" s="151"/>
      <c r="I46" s="151"/>
      <c r="J46" s="151"/>
      <c r="K46" s="151"/>
      <c r="L46" s="151"/>
      <c r="M46" s="290"/>
      <c r="N46" s="151"/>
      <c r="O46" s="151"/>
      <c r="P46" s="151"/>
    </row>
    <row r="47" spans="3:16" ht="15">
      <c r="C47" s="289"/>
      <c r="D47" s="151"/>
      <c r="E47" s="151"/>
      <c r="F47" s="151"/>
      <c r="G47" s="151"/>
      <c r="H47" s="151"/>
      <c r="I47" s="151"/>
      <c r="J47" s="151"/>
      <c r="K47" s="151"/>
      <c r="L47" s="151"/>
      <c r="M47" s="290"/>
      <c r="N47" s="151"/>
      <c r="O47" s="151"/>
      <c r="P47" s="151"/>
    </row>
    <row r="48" spans="3:16" ht="15">
      <c r="C48" s="479" t="s">
        <v>348</v>
      </c>
      <c r="D48" s="480"/>
      <c r="E48" s="480"/>
      <c r="F48" s="480"/>
      <c r="G48" s="151"/>
      <c r="H48" s="151"/>
      <c r="I48" s="151"/>
      <c r="J48" s="151"/>
      <c r="K48" s="151"/>
      <c r="L48" s="151"/>
      <c r="M48" s="290"/>
      <c r="N48" s="151"/>
      <c r="O48" s="162"/>
      <c r="P48" s="151"/>
    </row>
    <row r="49" spans="3:16" ht="15">
      <c r="C49" s="295" t="s">
        <v>188</v>
      </c>
      <c r="D49" s="151"/>
      <c r="E49" s="151"/>
      <c r="F49" s="151"/>
      <c r="G49" s="151"/>
      <c r="H49" s="151"/>
      <c r="I49" s="151"/>
      <c r="J49" s="151"/>
      <c r="K49" s="151"/>
      <c r="L49" s="151"/>
      <c r="M49" s="290"/>
      <c r="N49" s="151"/>
      <c r="O49" s="151"/>
      <c r="P49" s="151"/>
    </row>
    <row r="50" spans="3:16" ht="15">
      <c r="C50" s="289"/>
      <c r="D50" s="151"/>
      <c r="E50" s="151"/>
      <c r="F50" s="151"/>
      <c r="G50" s="151"/>
      <c r="H50" s="151"/>
      <c r="I50" s="151"/>
      <c r="J50" s="151"/>
      <c r="K50" s="151"/>
      <c r="L50" s="151"/>
      <c r="M50" s="290"/>
      <c r="N50" s="151"/>
      <c r="O50" s="151"/>
      <c r="P50" s="151"/>
    </row>
    <row r="51" spans="3:16" ht="15">
      <c r="C51" s="481"/>
      <c r="D51" s="482"/>
      <c r="E51" s="482"/>
      <c r="F51" s="482"/>
      <c r="G51" s="482"/>
      <c r="H51" s="150"/>
      <c r="I51" s="483" t="s">
        <v>204</v>
      </c>
      <c r="J51" s="483"/>
      <c r="K51" s="483"/>
      <c r="L51" s="483"/>
      <c r="M51" s="290"/>
      <c r="N51" s="151"/>
      <c r="O51" s="151"/>
      <c r="P51" s="151"/>
    </row>
    <row r="52" spans="3:16" ht="15.6">
      <c r="C52" s="486" t="s">
        <v>189</v>
      </c>
      <c r="D52" s="487"/>
      <c r="E52" s="487"/>
      <c r="F52" s="487"/>
      <c r="G52" s="487"/>
      <c r="H52" s="296"/>
      <c r="I52" s="488" t="s">
        <v>205</v>
      </c>
      <c r="J52" s="488"/>
      <c r="K52" s="488"/>
      <c r="L52" s="488"/>
      <c r="M52" s="290"/>
      <c r="N52" s="151"/>
      <c r="O52" s="151"/>
      <c r="P52" s="151"/>
    </row>
    <row r="53" spans="3:16" ht="17.399999999999999">
      <c r="C53" s="489" t="s">
        <v>283</v>
      </c>
      <c r="D53" s="490"/>
      <c r="E53" s="490"/>
      <c r="F53" s="490"/>
      <c r="G53" s="490"/>
      <c r="H53" s="150"/>
      <c r="I53" s="484" t="s">
        <v>206</v>
      </c>
      <c r="J53" s="485"/>
      <c r="K53" s="485"/>
      <c r="L53" s="485"/>
      <c r="M53" s="290"/>
      <c r="N53" s="151"/>
      <c r="O53" s="151"/>
      <c r="P53" s="151"/>
    </row>
    <row r="54" spans="3:16" ht="13.8" thickBot="1">
      <c r="C54" s="491" t="s">
        <v>309</v>
      </c>
      <c r="D54" s="492"/>
      <c r="E54" s="492"/>
      <c r="F54" s="492"/>
      <c r="G54" s="492"/>
      <c r="H54" s="297"/>
      <c r="I54" s="297"/>
      <c r="J54" s="297"/>
      <c r="K54" s="297"/>
      <c r="L54" s="297"/>
      <c r="M54" s="298"/>
      <c r="N54" s="150"/>
      <c r="O54" s="150"/>
      <c r="P54" s="150"/>
    </row>
    <row r="55" spans="3:16"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</row>
    <row r="56" spans="3:16" ht="15">
      <c r="C56" s="466" t="s">
        <v>190</v>
      </c>
      <c r="D56" s="466"/>
      <c r="E56" s="466"/>
      <c r="F56" s="466"/>
      <c r="G56" s="466"/>
      <c r="H56" s="466"/>
      <c r="I56" s="466"/>
      <c r="J56" s="466"/>
      <c r="K56" s="466"/>
      <c r="L56" s="466"/>
      <c r="M56" s="149"/>
      <c r="N56" s="149"/>
      <c r="O56" s="150"/>
      <c r="P56" s="150"/>
    </row>
    <row r="57" spans="3:16" ht="15.6">
      <c r="C57" s="466" t="s">
        <v>191</v>
      </c>
      <c r="D57" s="466"/>
      <c r="E57" s="466"/>
      <c r="F57" s="466"/>
      <c r="G57" s="466"/>
      <c r="H57" s="466"/>
      <c r="I57" s="466"/>
      <c r="J57" s="466"/>
      <c r="K57" s="466"/>
      <c r="L57" s="151"/>
      <c r="M57" s="163"/>
      <c r="N57" s="163"/>
      <c r="O57" s="150"/>
      <c r="P57" s="150"/>
    </row>
    <row r="58" spans="3:16" ht="17.399999999999999">
      <c r="C58" s="466" t="s">
        <v>192</v>
      </c>
      <c r="D58" s="466"/>
      <c r="E58" s="466"/>
      <c r="F58" s="466"/>
      <c r="G58" s="466"/>
      <c r="H58" s="466"/>
      <c r="I58" s="466"/>
      <c r="J58" s="466"/>
      <c r="K58" s="466"/>
      <c r="L58" s="151"/>
      <c r="M58" s="164"/>
      <c r="N58" s="164"/>
      <c r="O58" s="150"/>
      <c r="P58" s="150"/>
    </row>
    <row r="59" spans="3:16" ht="15">
      <c r="C59" s="466" t="s">
        <v>193</v>
      </c>
      <c r="D59" s="466"/>
      <c r="E59" s="466"/>
      <c r="F59" s="466"/>
      <c r="G59" s="466"/>
      <c r="H59" s="466"/>
      <c r="I59" s="466"/>
      <c r="J59" s="466"/>
      <c r="K59" s="466"/>
      <c r="L59" s="151"/>
      <c r="M59" s="150"/>
      <c r="N59" s="150"/>
      <c r="O59" s="150"/>
      <c r="P59" s="150"/>
    </row>
    <row r="60" spans="3:16"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</row>
    <row r="61" spans="3:16">
      <c r="M61" s="150"/>
      <c r="N61" s="150"/>
      <c r="O61" s="150"/>
      <c r="P61" s="150"/>
    </row>
    <row r="62" spans="3:16">
      <c r="M62" s="150"/>
      <c r="N62" s="150"/>
      <c r="O62" s="150"/>
      <c r="P62" s="150"/>
    </row>
    <row r="63" spans="3:16">
      <c r="M63" s="150"/>
      <c r="N63" s="150"/>
      <c r="O63" s="150"/>
      <c r="P63" s="150"/>
    </row>
    <row r="64" spans="3:16">
      <c r="M64" s="150"/>
      <c r="N64" s="150"/>
      <c r="O64" s="150"/>
      <c r="P64" s="150"/>
    </row>
    <row r="69" spans="12:15">
      <c r="L69" s="483"/>
      <c r="M69" s="483"/>
      <c r="N69" s="483"/>
      <c r="O69" s="483"/>
    </row>
    <row r="70" spans="12:15" ht="15.6">
      <c r="L70" s="488"/>
      <c r="M70" s="488"/>
      <c r="N70" s="488"/>
      <c r="O70" s="488"/>
    </row>
    <row r="71" spans="12:15" ht="17.399999999999999">
      <c r="L71" s="484"/>
      <c r="M71" s="485"/>
      <c r="N71" s="485"/>
      <c r="O71" s="485"/>
    </row>
  </sheetData>
  <mergeCells count="41">
    <mergeCell ref="L71:O71"/>
    <mergeCell ref="C52:G52"/>
    <mergeCell ref="I52:L52"/>
    <mergeCell ref="C53:G53"/>
    <mergeCell ref="I53:L53"/>
    <mergeCell ref="C54:G54"/>
    <mergeCell ref="C56:L56"/>
    <mergeCell ref="C57:K57"/>
    <mergeCell ref="C58:K58"/>
    <mergeCell ref="C59:K59"/>
    <mergeCell ref="L69:O69"/>
    <mergeCell ref="L70:O70"/>
    <mergeCell ref="C42:M42"/>
    <mergeCell ref="C44:M44"/>
    <mergeCell ref="C45:M45"/>
    <mergeCell ref="C48:F48"/>
    <mergeCell ref="C51:G51"/>
    <mergeCell ref="I51:L51"/>
    <mergeCell ref="C34:I34"/>
    <mergeCell ref="C35:I35"/>
    <mergeCell ref="C36:I36"/>
    <mergeCell ref="C39:L39"/>
    <mergeCell ref="C40:H40"/>
    <mergeCell ref="J40:M40"/>
    <mergeCell ref="H29:K30"/>
    <mergeCell ref="C14:M14"/>
    <mergeCell ref="C19:M19"/>
    <mergeCell ref="D21:F21"/>
    <mergeCell ref="D22:F22"/>
    <mergeCell ref="D23:F23"/>
    <mergeCell ref="D24:F24"/>
    <mergeCell ref="D25:F25"/>
    <mergeCell ref="D26:F26"/>
    <mergeCell ref="D27:F27"/>
    <mergeCell ref="F29:F30"/>
    <mergeCell ref="G29:G30"/>
    <mergeCell ref="C13:M13"/>
    <mergeCell ref="C7:F7"/>
    <mergeCell ref="C8:M8"/>
    <mergeCell ref="C10:M10"/>
    <mergeCell ref="C11:M11"/>
  </mergeCell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1030-4979-43B3-A3C8-FEB907E8CEBB}">
  <sheetPr>
    <pageSetUpPr fitToPage="1"/>
  </sheetPr>
  <dimension ref="A1:O45"/>
  <sheetViews>
    <sheetView showGridLines="0" topLeftCell="A19" workbookViewId="0">
      <selection activeCell="M8" sqref="M8"/>
    </sheetView>
  </sheetViews>
  <sheetFormatPr defaultRowHeight="13.2"/>
  <cols>
    <col min="1" max="2" width="10" customWidth="1"/>
    <col min="3" max="3" width="13.44140625" customWidth="1"/>
    <col min="4" max="10" width="10" customWidth="1"/>
  </cols>
  <sheetData>
    <row r="1" spans="1:15" ht="17.399999999999999">
      <c r="A1" s="509" t="s">
        <v>224</v>
      </c>
      <c r="B1" s="509"/>
      <c r="C1" s="509"/>
      <c r="D1" s="509"/>
      <c r="E1" s="509"/>
      <c r="F1" s="509"/>
      <c r="G1" s="509"/>
      <c r="H1" s="509"/>
      <c r="I1" s="509"/>
      <c r="J1" s="509"/>
    </row>
    <row r="2" spans="1:15" s="26" customFormat="1" ht="16.5" customHeight="1" thickBot="1">
      <c r="A2" s="510"/>
      <c r="B2" s="510"/>
      <c r="C2" s="510"/>
      <c r="D2" s="510"/>
      <c r="E2" s="510"/>
      <c r="F2" s="22"/>
      <c r="H2" s="28"/>
      <c r="I2" s="28"/>
      <c r="J2" s="28"/>
    </row>
    <row r="3" spans="1:15" s="26" customFormat="1" ht="16.5" customHeight="1">
      <c r="A3" s="208"/>
      <c r="B3" s="209"/>
      <c r="C3" s="210"/>
      <c r="D3" s="211"/>
      <c r="E3" s="212"/>
      <c r="F3" s="211"/>
      <c r="G3" s="213"/>
      <c r="H3" s="213"/>
      <c r="I3" s="213"/>
      <c r="J3" s="214"/>
    </row>
    <row r="4" spans="1:15" ht="17.399999999999999">
      <c r="A4" s="215"/>
      <c r="F4" s="302"/>
      <c r="G4" s="302"/>
      <c r="J4" s="216"/>
    </row>
    <row r="5" spans="1:15">
      <c r="A5" s="217"/>
      <c r="J5" s="216"/>
    </row>
    <row r="6" spans="1:15">
      <c r="A6" s="217"/>
      <c r="I6" s="11"/>
      <c r="J6" s="216"/>
    </row>
    <row r="7" spans="1:15" ht="13.8" thickBot="1">
      <c r="A7" s="217"/>
      <c r="J7" s="216"/>
    </row>
    <row r="8" spans="1:15">
      <c r="A8" s="511" t="s">
        <v>30</v>
      </c>
      <c r="B8" s="512"/>
      <c r="C8" s="512"/>
      <c r="D8" s="513" t="s">
        <v>227</v>
      </c>
      <c r="E8" s="514"/>
      <c r="F8" s="514"/>
      <c r="G8" s="514"/>
      <c r="H8" s="514"/>
      <c r="I8" s="515"/>
      <c r="J8" s="218"/>
    </row>
    <row r="9" spans="1:15">
      <c r="A9" s="219"/>
      <c r="B9" s="516" t="s">
        <v>31</v>
      </c>
      <c r="C9" s="517"/>
      <c r="D9" s="518" t="s">
        <v>228</v>
      </c>
      <c r="E9" s="519"/>
      <c r="F9" s="519"/>
      <c r="G9" s="520" t="s">
        <v>229</v>
      </c>
      <c r="H9" s="519"/>
      <c r="I9" s="521"/>
      <c r="J9" s="216"/>
    </row>
    <row r="10" spans="1:15" ht="13.8" thickBot="1">
      <c r="A10" s="220"/>
      <c r="B10" s="500" t="s">
        <v>230</v>
      </c>
      <c r="C10" s="501"/>
      <c r="D10" s="502" t="s">
        <v>231</v>
      </c>
      <c r="E10" s="503"/>
      <c r="F10" s="503"/>
      <c r="G10" s="504" t="s">
        <v>232</v>
      </c>
      <c r="H10" s="503"/>
      <c r="I10" s="505"/>
      <c r="J10" s="216"/>
    </row>
    <row r="11" spans="1:15" ht="13.8" thickBot="1">
      <c r="A11" s="220"/>
      <c r="B11" s="500" t="s">
        <v>233</v>
      </c>
      <c r="C11" s="501"/>
      <c r="D11" s="502" t="s">
        <v>234</v>
      </c>
      <c r="E11" s="503"/>
      <c r="F11" s="503"/>
      <c r="G11" s="504" t="s">
        <v>235</v>
      </c>
      <c r="H11" s="503"/>
      <c r="I11" s="505"/>
      <c r="J11" s="216"/>
      <c r="L11" s="493" t="s">
        <v>236</v>
      </c>
      <c r="M11" s="494"/>
      <c r="N11" s="494"/>
      <c r="O11" s="494"/>
    </row>
    <row r="12" spans="1:15">
      <c r="A12" s="217"/>
      <c r="J12" s="216"/>
      <c r="L12" s="493" t="s">
        <v>237</v>
      </c>
      <c r="M12" s="494"/>
      <c r="N12" s="494"/>
    </row>
    <row r="13" spans="1:15" ht="17.25" customHeight="1">
      <c r="A13" s="217"/>
      <c r="J13" s="216"/>
    </row>
    <row r="14" spans="1:15" ht="17.25" customHeight="1">
      <c r="A14" s="497" t="s">
        <v>238</v>
      </c>
      <c r="B14" s="498"/>
      <c r="C14" s="498"/>
      <c r="D14" s="498"/>
      <c r="F14" s="499"/>
      <c r="G14" s="499"/>
      <c r="H14" s="499"/>
      <c r="I14" s="499"/>
      <c r="J14" s="216"/>
    </row>
    <row r="15" spans="1:15" ht="17.25" customHeight="1">
      <c r="A15" s="497"/>
      <c r="B15" s="498"/>
      <c r="C15" s="498"/>
      <c r="D15" s="498"/>
      <c r="F15" s="499"/>
      <c r="G15" s="499"/>
      <c r="H15" s="499"/>
      <c r="I15" s="499"/>
      <c r="J15" s="216"/>
      <c r="N15" s="30" t="s">
        <v>32</v>
      </c>
    </row>
    <row r="16" spans="1:15" ht="17.25" customHeight="1">
      <c r="A16" s="221"/>
      <c r="B16" s="303"/>
      <c r="C16" s="303"/>
      <c r="D16" s="303"/>
      <c r="F16" s="303"/>
      <c r="G16" s="303"/>
      <c r="H16" s="303"/>
      <c r="I16" s="303"/>
      <c r="J16" s="216"/>
      <c r="M16" s="493" t="s">
        <v>239</v>
      </c>
      <c r="N16" s="494"/>
      <c r="O16" s="494"/>
    </row>
    <row r="17" spans="1:15" ht="16.8">
      <c r="A17" s="495"/>
      <c r="B17" s="496"/>
      <c r="C17" s="496"/>
      <c r="D17" s="304"/>
      <c r="E17" s="11"/>
      <c r="F17" s="496"/>
      <c r="G17" s="496"/>
      <c r="H17" s="496"/>
      <c r="I17" s="304"/>
      <c r="J17" s="216"/>
      <c r="M17" s="493" t="s">
        <v>240</v>
      </c>
      <c r="N17" s="494"/>
      <c r="O17" s="494"/>
    </row>
    <row r="18" spans="1:15" ht="16.8">
      <c r="A18" s="495"/>
      <c r="B18" s="496"/>
      <c r="C18" s="496"/>
      <c r="D18" s="304"/>
      <c r="E18" s="11"/>
      <c r="F18" s="496"/>
      <c r="G18" s="496"/>
      <c r="H18" s="496"/>
      <c r="I18" s="304"/>
      <c r="J18" s="216"/>
    </row>
    <row r="19" spans="1:15">
      <c r="A19" s="217"/>
      <c r="E19" s="11"/>
      <c r="J19" s="216"/>
    </row>
    <row r="20" spans="1:15">
      <c r="A20" s="217"/>
      <c r="E20" s="11"/>
      <c r="J20" s="216"/>
    </row>
    <row r="21" spans="1:15">
      <c r="A21" s="217"/>
      <c r="E21" s="11"/>
      <c r="J21" s="216"/>
    </row>
    <row r="22" spans="1:15">
      <c r="A22" s="217"/>
      <c r="E22" s="11"/>
      <c r="J22" s="216"/>
    </row>
    <row r="23" spans="1:15">
      <c r="A23" s="217"/>
      <c r="E23" s="11"/>
      <c r="J23" s="216"/>
    </row>
    <row r="24" spans="1:15" ht="18" customHeight="1">
      <c r="A24" s="217"/>
      <c r="J24" s="216"/>
    </row>
    <row r="25" spans="1:15" ht="14.25" customHeight="1">
      <c r="A25" s="217"/>
      <c r="J25" s="216"/>
    </row>
    <row r="26" spans="1:15">
      <c r="A26" s="217"/>
      <c r="J26" s="216"/>
    </row>
    <row r="27" spans="1:15">
      <c r="A27" s="217"/>
      <c r="J27" s="216"/>
      <c r="M27" s="11" t="s">
        <v>241</v>
      </c>
    </row>
    <row r="28" spans="1:15">
      <c r="A28" s="217"/>
      <c r="J28" s="216"/>
    </row>
    <row r="29" spans="1:15">
      <c r="A29" s="217"/>
      <c r="J29" s="216"/>
    </row>
    <row r="30" spans="1:15">
      <c r="A30" s="217"/>
      <c r="J30" s="216"/>
    </row>
    <row r="31" spans="1:15">
      <c r="A31" s="217"/>
      <c r="J31" s="216"/>
    </row>
    <row r="32" spans="1:15">
      <c r="A32" s="217"/>
      <c r="J32" s="216"/>
    </row>
    <row r="33" spans="1:10">
      <c r="A33" s="217"/>
      <c r="J33" s="216"/>
    </row>
    <row r="34" spans="1:10" ht="13.2" customHeight="1">
      <c r="A34" s="507" t="s">
        <v>242</v>
      </c>
      <c r="B34" s="508"/>
      <c r="C34" s="508"/>
      <c r="D34" s="508"/>
      <c r="E34" s="508"/>
      <c r="J34" s="216"/>
    </row>
    <row r="35" spans="1:10">
      <c r="A35" s="507"/>
      <c r="B35" s="508"/>
      <c r="C35" s="508"/>
      <c r="D35" s="508"/>
      <c r="E35" s="508"/>
      <c r="J35" s="216"/>
    </row>
    <row r="36" spans="1:10">
      <c r="A36" s="217"/>
      <c r="J36" s="216"/>
    </row>
    <row r="37" spans="1:10">
      <c r="A37" s="217"/>
      <c r="J37" s="216"/>
    </row>
    <row r="38" spans="1:10">
      <c r="A38" s="217"/>
      <c r="J38" s="216"/>
    </row>
    <row r="39" spans="1:10">
      <c r="A39" s="217"/>
      <c r="J39" s="216"/>
    </row>
    <row r="40" spans="1:10">
      <c r="A40" s="217"/>
      <c r="J40" s="216"/>
    </row>
    <row r="41" spans="1:10">
      <c r="A41" s="217"/>
      <c r="J41" s="216"/>
    </row>
    <row r="42" spans="1:10">
      <c r="A42" s="217"/>
      <c r="C42" s="27"/>
      <c r="D42" s="27"/>
      <c r="E42" s="27"/>
      <c r="F42" s="27"/>
      <c r="G42" s="27"/>
      <c r="J42" s="216"/>
    </row>
    <row r="43" spans="1:10">
      <c r="A43" s="217"/>
      <c r="C43" s="506" t="s">
        <v>247</v>
      </c>
      <c r="D43" s="506"/>
      <c r="E43" s="506"/>
      <c r="F43" s="506"/>
      <c r="G43" s="506"/>
      <c r="J43" s="216"/>
    </row>
    <row r="44" spans="1:10">
      <c r="A44" s="217"/>
      <c r="C44" s="493" t="s">
        <v>248</v>
      </c>
      <c r="D44" s="493"/>
      <c r="E44" s="493"/>
      <c r="F44" s="493"/>
      <c r="G44" s="493"/>
      <c r="J44" s="216"/>
    </row>
    <row r="45" spans="1:10" ht="13.8" thickBot="1">
      <c r="A45" s="222"/>
      <c r="B45" s="223"/>
      <c r="C45" s="223"/>
      <c r="D45" s="223"/>
      <c r="E45" s="223"/>
      <c r="F45" s="223"/>
      <c r="G45" s="223"/>
      <c r="H45" s="223"/>
      <c r="I45" s="223"/>
      <c r="J45" s="224"/>
    </row>
  </sheetData>
  <mergeCells count="24">
    <mergeCell ref="A1:J1"/>
    <mergeCell ref="A2:E2"/>
    <mergeCell ref="A8:C8"/>
    <mergeCell ref="D8:I8"/>
    <mergeCell ref="B9:C9"/>
    <mergeCell ref="D9:F9"/>
    <mergeCell ref="G9:I9"/>
    <mergeCell ref="B10:C10"/>
    <mergeCell ref="D10:F10"/>
    <mergeCell ref="G10:I10"/>
    <mergeCell ref="C43:G43"/>
    <mergeCell ref="C44:G44"/>
    <mergeCell ref="A34:E35"/>
    <mergeCell ref="L11:O11"/>
    <mergeCell ref="L12:N12"/>
    <mergeCell ref="M16:O16"/>
    <mergeCell ref="A17:C18"/>
    <mergeCell ref="F17:H18"/>
    <mergeCell ref="M17:O17"/>
    <mergeCell ref="A14:D15"/>
    <mergeCell ref="F14:I15"/>
    <mergeCell ref="B11:C11"/>
    <mergeCell ref="D11:F11"/>
    <mergeCell ref="G11:I11"/>
  </mergeCells>
  <printOptions horizontalCentered="1" verticalCentered="1"/>
  <pageMargins left="0.51181102362204722" right="0.51181102362204722" top="0.74803149606299213" bottom="0.47244094488188981" header="0.31496062992125984" footer="0.31496062992125984"/>
  <pageSetup paperSize="9" scale="89" fitToHeight="0" orientation="portrait" r:id="rId1"/>
  <headerFooter>
    <oddHeader xml:space="preserve">&amp;C&amp;18CROQUIS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CBD4-3D72-430A-928F-09C93A013887}">
  <sheetPr>
    <pageSetUpPr fitToPage="1"/>
  </sheetPr>
  <dimension ref="A1:O46"/>
  <sheetViews>
    <sheetView showGridLines="0" topLeftCell="A16" workbookViewId="0">
      <selection activeCell="O13" sqref="O13"/>
    </sheetView>
  </sheetViews>
  <sheetFormatPr defaultRowHeight="13.2"/>
  <cols>
    <col min="1" max="2" width="10" customWidth="1"/>
    <col min="3" max="3" width="13.44140625" customWidth="1"/>
    <col min="4" max="10" width="10" customWidth="1"/>
  </cols>
  <sheetData>
    <row r="1" spans="1:15" ht="17.399999999999999">
      <c r="A1" s="509" t="s">
        <v>224</v>
      </c>
      <c r="B1" s="509"/>
      <c r="C1" s="509"/>
      <c r="D1" s="509"/>
      <c r="E1" s="509"/>
      <c r="F1" s="509"/>
      <c r="G1" s="509"/>
      <c r="H1" s="509"/>
      <c r="I1" s="509"/>
      <c r="J1" s="509"/>
    </row>
    <row r="2" spans="1:15" ht="13.8" thickBot="1"/>
    <row r="3" spans="1:15" s="26" customFormat="1" ht="16.5" customHeight="1">
      <c r="A3" s="208"/>
      <c r="B3" s="209"/>
      <c r="C3" s="210"/>
      <c r="D3" s="211"/>
      <c r="E3" s="212"/>
      <c r="F3" s="211"/>
      <c r="G3" s="213"/>
      <c r="H3" s="213"/>
      <c r="I3" s="213"/>
      <c r="J3" s="214"/>
    </row>
    <row r="4" spans="1:15" ht="17.399999999999999">
      <c r="A4" s="215"/>
      <c r="F4" s="302"/>
      <c r="G4" s="302"/>
      <c r="J4" s="216"/>
    </row>
    <row r="5" spans="1:15">
      <c r="A5" s="217"/>
      <c r="J5" s="216"/>
    </row>
    <row r="6" spans="1:15">
      <c r="A6" s="217"/>
      <c r="I6" s="11"/>
      <c r="J6" s="216"/>
    </row>
    <row r="7" spans="1:15" ht="13.8" thickBot="1">
      <c r="A7" s="217"/>
      <c r="J7" s="216"/>
    </row>
    <row r="8" spans="1:15">
      <c r="A8" s="511" t="s">
        <v>30</v>
      </c>
      <c r="B8" s="512"/>
      <c r="C8" s="512"/>
      <c r="D8" s="513" t="s">
        <v>227</v>
      </c>
      <c r="E8" s="514"/>
      <c r="F8" s="514"/>
      <c r="G8" s="514"/>
      <c r="H8" s="514"/>
      <c r="I8" s="515"/>
      <c r="J8" s="218"/>
    </row>
    <row r="9" spans="1:15">
      <c r="A9" s="219"/>
      <c r="B9" s="516" t="s">
        <v>31</v>
      </c>
      <c r="C9" s="517"/>
      <c r="D9" s="518" t="s">
        <v>228</v>
      </c>
      <c r="E9" s="519"/>
      <c r="F9" s="519"/>
      <c r="G9" s="520" t="s">
        <v>229</v>
      </c>
      <c r="H9" s="519"/>
      <c r="I9" s="521"/>
      <c r="J9" s="216"/>
    </row>
    <row r="10" spans="1:15" ht="13.8" thickBot="1">
      <c r="A10" s="219"/>
      <c r="B10" s="516" t="s">
        <v>320</v>
      </c>
      <c r="C10" s="517"/>
      <c r="D10" s="502" t="s">
        <v>317</v>
      </c>
      <c r="E10" s="503"/>
      <c r="F10" s="503"/>
      <c r="G10" s="504" t="s">
        <v>318</v>
      </c>
      <c r="H10" s="503"/>
      <c r="I10" s="505"/>
      <c r="J10" s="216"/>
    </row>
    <row r="11" spans="1:15" ht="13.8" thickBot="1">
      <c r="A11" s="220"/>
      <c r="B11" s="500" t="s">
        <v>319</v>
      </c>
      <c r="C11" s="501"/>
      <c r="D11" s="502" t="s">
        <v>321</v>
      </c>
      <c r="E11" s="503"/>
      <c r="F11" s="503"/>
      <c r="G11" s="504" t="s">
        <v>322</v>
      </c>
      <c r="H11" s="503"/>
      <c r="I11" s="505"/>
      <c r="J11" s="216"/>
    </row>
    <row r="12" spans="1:15" ht="13.8" thickBot="1">
      <c r="A12" s="220"/>
      <c r="B12" s="500" t="s">
        <v>233</v>
      </c>
      <c r="C12" s="501"/>
      <c r="D12" s="502" t="s">
        <v>234</v>
      </c>
      <c r="E12" s="503"/>
      <c r="F12" s="503"/>
      <c r="G12" s="504" t="s">
        <v>235</v>
      </c>
      <c r="H12" s="503"/>
      <c r="I12" s="505"/>
      <c r="J12" s="216"/>
      <c r="L12" s="493" t="s">
        <v>236</v>
      </c>
      <c r="M12" s="494"/>
      <c r="N12" s="494"/>
      <c r="O12" s="494"/>
    </row>
    <row r="13" spans="1:15">
      <c r="A13" s="217"/>
      <c r="J13" s="216"/>
      <c r="L13" s="493" t="s">
        <v>237</v>
      </c>
      <c r="M13" s="494"/>
      <c r="N13" s="494"/>
    </row>
    <row r="14" spans="1:15" ht="17.25" customHeight="1">
      <c r="A14" s="217"/>
      <c r="J14" s="216"/>
    </row>
    <row r="15" spans="1:15" ht="17.25" customHeight="1">
      <c r="A15" s="497" t="s">
        <v>316</v>
      </c>
      <c r="B15" s="498"/>
      <c r="C15" s="498"/>
      <c r="D15" s="498"/>
      <c r="F15" s="499"/>
      <c r="G15" s="499"/>
      <c r="H15" s="499"/>
      <c r="I15" s="499"/>
      <c r="J15" s="216"/>
    </row>
    <row r="16" spans="1:15" ht="17.25" customHeight="1">
      <c r="A16" s="497"/>
      <c r="B16" s="498"/>
      <c r="C16" s="498"/>
      <c r="D16" s="498"/>
      <c r="F16" s="499"/>
      <c r="G16" s="499"/>
      <c r="H16" s="499"/>
      <c r="I16" s="499"/>
      <c r="J16" s="216"/>
      <c r="N16" s="30" t="s">
        <v>32</v>
      </c>
    </row>
    <row r="17" spans="1:15" ht="17.25" customHeight="1">
      <c r="A17" s="221"/>
      <c r="B17" s="303"/>
      <c r="C17" s="303"/>
      <c r="D17" s="303"/>
      <c r="F17" s="303"/>
      <c r="G17" s="303"/>
      <c r="H17" s="303"/>
      <c r="I17" s="303"/>
      <c r="J17" s="216"/>
      <c r="M17" s="493" t="s">
        <v>239</v>
      </c>
      <c r="N17" s="494"/>
      <c r="O17" s="494"/>
    </row>
    <row r="18" spans="1:15" ht="16.8">
      <c r="A18" s="495"/>
      <c r="B18" s="496"/>
      <c r="C18" s="496"/>
      <c r="D18" s="304"/>
      <c r="E18" s="11"/>
      <c r="F18" s="496"/>
      <c r="G18" s="496"/>
      <c r="H18" s="496"/>
      <c r="I18" s="304"/>
      <c r="J18" s="216"/>
      <c r="M18" s="493" t="s">
        <v>240</v>
      </c>
      <c r="N18" s="494"/>
      <c r="O18" s="494"/>
    </row>
    <row r="19" spans="1:15" ht="16.8">
      <c r="A19" s="495"/>
      <c r="B19" s="496"/>
      <c r="C19" s="496"/>
      <c r="D19" s="304"/>
      <c r="E19" s="11"/>
      <c r="F19" s="496"/>
      <c r="G19" s="496"/>
      <c r="H19" s="496"/>
      <c r="I19" s="304"/>
      <c r="J19" s="216"/>
    </row>
    <row r="20" spans="1:15">
      <c r="A20" s="217"/>
      <c r="E20" s="11"/>
      <c r="J20" s="216"/>
    </row>
    <row r="21" spans="1:15">
      <c r="A21" s="217"/>
      <c r="E21" s="11"/>
      <c r="J21" s="216"/>
    </row>
    <row r="22" spans="1:15">
      <c r="A22" s="217"/>
      <c r="E22" s="11"/>
      <c r="J22" s="216"/>
    </row>
    <row r="23" spans="1:15">
      <c r="A23" s="217"/>
      <c r="E23" s="11"/>
      <c r="J23" s="216"/>
    </row>
    <row r="24" spans="1:15">
      <c r="A24" s="217"/>
      <c r="E24" s="11"/>
      <c r="J24" s="216"/>
    </row>
    <row r="25" spans="1:15" ht="18" customHeight="1">
      <c r="A25" s="217"/>
      <c r="J25" s="216"/>
    </row>
    <row r="26" spans="1:15" ht="14.25" customHeight="1">
      <c r="A26" s="217"/>
      <c r="J26" s="216"/>
    </row>
    <row r="27" spans="1:15">
      <c r="A27" s="217"/>
      <c r="J27" s="216"/>
    </row>
    <row r="28" spans="1:15">
      <c r="A28" s="217"/>
      <c r="J28" s="216"/>
      <c r="M28" s="11" t="s">
        <v>241</v>
      </c>
    </row>
    <row r="29" spans="1:15">
      <c r="A29" s="217"/>
      <c r="J29" s="216"/>
    </row>
    <row r="30" spans="1:15">
      <c r="A30" s="217"/>
      <c r="J30" s="216"/>
    </row>
    <row r="31" spans="1:15">
      <c r="A31" s="217"/>
      <c r="J31" s="216"/>
    </row>
    <row r="32" spans="1:15">
      <c r="A32" s="217"/>
      <c r="J32" s="216"/>
    </row>
    <row r="33" spans="1:10">
      <c r="A33" s="217"/>
      <c r="J33" s="216"/>
    </row>
    <row r="34" spans="1:10">
      <c r="A34" s="217"/>
      <c r="J34" s="216"/>
    </row>
    <row r="35" spans="1:10" ht="13.2" customHeight="1">
      <c r="A35" s="507" t="s">
        <v>315</v>
      </c>
      <c r="B35" s="508"/>
      <c r="C35" s="508"/>
      <c r="D35" s="508"/>
      <c r="E35" s="508"/>
      <c r="J35" s="216"/>
    </row>
    <row r="36" spans="1:10">
      <c r="A36" s="507"/>
      <c r="B36" s="508"/>
      <c r="C36" s="508"/>
      <c r="D36" s="508"/>
      <c r="E36" s="508"/>
      <c r="J36" s="216"/>
    </row>
    <row r="37" spans="1:10">
      <c r="A37" s="217"/>
      <c r="J37" s="216"/>
    </row>
    <row r="38" spans="1:10">
      <c r="A38" s="217"/>
      <c r="J38" s="216"/>
    </row>
    <row r="39" spans="1:10">
      <c r="A39" s="217"/>
      <c r="J39" s="216"/>
    </row>
    <row r="40" spans="1:10">
      <c r="A40" s="217"/>
      <c r="J40" s="216"/>
    </row>
    <row r="41" spans="1:10">
      <c r="A41" s="217"/>
      <c r="J41" s="216"/>
    </row>
    <row r="42" spans="1:10">
      <c r="A42" s="217"/>
      <c r="J42" s="216"/>
    </row>
    <row r="43" spans="1:10">
      <c r="A43" s="217"/>
      <c r="C43" s="27"/>
      <c r="D43" s="27"/>
      <c r="E43" s="27"/>
      <c r="F43" s="27"/>
      <c r="G43" s="27"/>
      <c r="J43" s="216"/>
    </row>
    <row r="44" spans="1:10">
      <c r="A44" s="217"/>
      <c r="C44" s="506" t="s">
        <v>247</v>
      </c>
      <c r="D44" s="506"/>
      <c r="E44" s="506"/>
      <c r="F44" s="506"/>
      <c r="G44" s="506"/>
      <c r="J44" s="216"/>
    </row>
    <row r="45" spans="1:10">
      <c r="A45" s="217"/>
      <c r="C45" s="493" t="s">
        <v>248</v>
      </c>
      <c r="D45" s="493"/>
      <c r="E45" s="493"/>
      <c r="F45" s="493"/>
      <c r="G45" s="493"/>
      <c r="J45" s="216"/>
    </row>
    <row r="46" spans="1:10" ht="13.8" thickBot="1">
      <c r="A46" s="222"/>
      <c r="B46" s="223"/>
      <c r="C46" s="223"/>
      <c r="D46" s="223"/>
      <c r="E46" s="223"/>
      <c r="F46" s="223"/>
      <c r="G46" s="223"/>
      <c r="H46" s="223"/>
      <c r="I46" s="223"/>
      <c r="J46" s="224"/>
    </row>
  </sheetData>
  <mergeCells count="26">
    <mergeCell ref="C45:G45"/>
    <mergeCell ref="B10:C10"/>
    <mergeCell ref="D10:F10"/>
    <mergeCell ref="G10:I10"/>
    <mergeCell ref="M17:O17"/>
    <mergeCell ref="A18:C19"/>
    <mergeCell ref="F18:H19"/>
    <mergeCell ref="M18:O18"/>
    <mergeCell ref="A35:E36"/>
    <mergeCell ref="C44:G44"/>
    <mergeCell ref="B12:C12"/>
    <mergeCell ref="D12:F12"/>
    <mergeCell ref="G12:I12"/>
    <mergeCell ref="L12:O12"/>
    <mergeCell ref="L13:N13"/>
    <mergeCell ref="A15:D16"/>
    <mergeCell ref="A1:J1"/>
    <mergeCell ref="A8:C8"/>
    <mergeCell ref="D8:I8"/>
    <mergeCell ref="F15:I16"/>
    <mergeCell ref="B9:C9"/>
    <mergeCell ref="D9:F9"/>
    <mergeCell ref="G9:I9"/>
    <mergeCell ref="B11:C11"/>
    <mergeCell ref="D11:F11"/>
    <mergeCell ref="G11:I11"/>
  </mergeCells>
  <printOptions horizontalCentered="1" verticalCentered="1"/>
  <pageMargins left="0.51181102362204722" right="0.51181102362204722" top="0.74803149606299213" bottom="0.47244094488188981" header="0.31496062992125984" footer="0.31496062992125984"/>
  <pageSetup paperSize="9" scale="89" fitToHeight="0" orientation="portrait" r:id="rId1"/>
  <headerFooter>
    <oddHeader xml:space="preserve">&amp;C&amp;18CROQUIS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workbookViewId="0">
      <selection activeCell="J12" sqref="J12"/>
    </sheetView>
  </sheetViews>
  <sheetFormatPr defaultRowHeight="13.2"/>
  <cols>
    <col min="2" max="2" width="11.5546875" customWidth="1"/>
    <col min="3" max="3" width="38.6640625" customWidth="1"/>
  </cols>
  <sheetData>
    <row r="1" spans="1:8" ht="13.8" thickBot="1"/>
    <row r="2" spans="1:8">
      <c r="A2" s="524" t="s">
        <v>127</v>
      </c>
      <c r="B2" s="525"/>
      <c r="C2" s="525"/>
      <c r="D2" s="525"/>
      <c r="E2" s="525"/>
      <c r="F2" s="525"/>
      <c r="G2" s="525"/>
      <c r="H2" s="526"/>
    </row>
    <row r="3" spans="1:8">
      <c r="A3" s="527"/>
      <c r="B3" s="528"/>
      <c r="C3" s="528"/>
      <c r="D3" s="528"/>
      <c r="E3" s="528"/>
      <c r="F3" s="528"/>
      <c r="G3" s="528"/>
      <c r="H3" s="529"/>
    </row>
    <row r="4" spans="1:8" ht="13.8" thickBot="1">
      <c r="A4" s="530"/>
      <c r="B4" s="531"/>
      <c r="C4" s="531"/>
      <c r="D4" s="531"/>
      <c r="E4" s="531"/>
      <c r="F4" s="531"/>
      <c r="G4" s="531"/>
      <c r="H4" s="532"/>
    </row>
    <row r="5" spans="1:8">
      <c r="A5" s="126" t="s">
        <v>128</v>
      </c>
      <c r="B5" s="127" t="s">
        <v>137</v>
      </c>
      <c r="C5" s="127"/>
      <c r="D5" s="128"/>
      <c r="E5" s="128"/>
      <c r="F5" s="128"/>
      <c r="G5" s="128"/>
      <c r="H5" s="129"/>
    </row>
    <row r="6" spans="1:8" ht="13.8" thickBot="1">
      <c r="A6" s="130" t="s">
        <v>129</v>
      </c>
      <c r="B6" s="131" t="s">
        <v>153</v>
      </c>
      <c r="C6" s="131"/>
      <c r="D6" s="132"/>
      <c r="E6" s="132"/>
      <c r="F6" s="132"/>
      <c r="G6" s="132"/>
      <c r="H6" s="133" t="s">
        <v>152</v>
      </c>
    </row>
    <row r="7" spans="1:8" ht="13.8" thickBot="1">
      <c r="A7" s="533" t="s">
        <v>149</v>
      </c>
      <c r="B7" s="534" t="s">
        <v>130</v>
      </c>
      <c r="C7" s="534" t="s">
        <v>138</v>
      </c>
      <c r="D7" s="534" t="s">
        <v>131</v>
      </c>
      <c r="E7" s="534" t="s">
        <v>132</v>
      </c>
      <c r="F7" s="534" t="s">
        <v>133</v>
      </c>
      <c r="G7" s="534" t="s">
        <v>134</v>
      </c>
      <c r="H7" s="535" t="s">
        <v>28</v>
      </c>
    </row>
    <row r="8" spans="1:8" ht="13.8" thickBot="1">
      <c r="A8" s="533"/>
      <c r="B8" s="534"/>
      <c r="C8" s="534"/>
      <c r="D8" s="534"/>
      <c r="E8" s="534"/>
      <c r="F8" s="534"/>
      <c r="G8" s="534"/>
      <c r="H8" s="535"/>
    </row>
    <row r="9" spans="1:8" ht="21">
      <c r="A9" s="134" t="s">
        <v>150</v>
      </c>
      <c r="B9" s="135" t="s">
        <v>140</v>
      </c>
      <c r="C9" s="146" t="s">
        <v>139</v>
      </c>
      <c r="D9" s="137" t="s">
        <v>148</v>
      </c>
      <c r="E9" s="138">
        <v>6.86</v>
      </c>
      <c r="F9" s="139">
        <v>24.91</v>
      </c>
      <c r="G9" s="139">
        <f>E9*F9</f>
        <v>170.8826</v>
      </c>
      <c r="H9" s="139"/>
    </row>
    <row r="10" spans="1:8" ht="21">
      <c r="A10" s="134" t="s">
        <v>150</v>
      </c>
      <c r="B10" s="147">
        <v>370</v>
      </c>
      <c r="C10" s="146" t="s">
        <v>141</v>
      </c>
      <c r="D10" s="137" t="s">
        <v>1</v>
      </c>
      <c r="E10" s="138">
        <v>0.13500000000000001</v>
      </c>
      <c r="F10" s="139">
        <v>70</v>
      </c>
      <c r="G10" s="139">
        <f t="shared" ref="G10:G14" si="0">E10*F10</f>
        <v>9.4500000000000011</v>
      </c>
      <c r="H10" s="139"/>
    </row>
    <row r="11" spans="1:8">
      <c r="A11" s="134" t="s">
        <v>150</v>
      </c>
      <c r="B11" s="147">
        <v>4720</v>
      </c>
      <c r="C11" s="136" t="s">
        <v>142</v>
      </c>
      <c r="D11" s="137" t="s">
        <v>1</v>
      </c>
      <c r="E11" s="138">
        <v>0.22500000000000001</v>
      </c>
      <c r="F11" s="139">
        <v>57.52</v>
      </c>
      <c r="G11" s="139">
        <f t="shared" si="0"/>
        <v>12.942</v>
      </c>
      <c r="H11" s="139"/>
    </row>
    <row r="12" spans="1:8">
      <c r="A12" s="134" t="s">
        <v>150</v>
      </c>
      <c r="B12" s="136">
        <v>1379</v>
      </c>
      <c r="C12" s="136" t="s">
        <v>143</v>
      </c>
      <c r="D12" s="137" t="s">
        <v>1</v>
      </c>
      <c r="E12" s="138">
        <v>4.4999999999999998E-2</v>
      </c>
      <c r="F12" s="139">
        <v>0.45</v>
      </c>
      <c r="G12" s="139">
        <f t="shared" si="0"/>
        <v>2.0250000000000001E-2</v>
      </c>
      <c r="H12" s="139"/>
    </row>
    <row r="13" spans="1:8">
      <c r="A13" s="134" t="s">
        <v>150</v>
      </c>
      <c r="B13" s="135" t="s">
        <v>147</v>
      </c>
      <c r="C13" s="136" t="s">
        <v>144</v>
      </c>
      <c r="D13" s="137" t="s">
        <v>148</v>
      </c>
      <c r="E13" s="138">
        <f>E9</f>
        <v>6.86</v>
      </c>
      <c r="F13" s="140">
        <v>10.28</v>
      </c>
      <c r="G13" s="139">
        <f t="shared" si="0"/>
        <v>70.520799999999994</v>
      </c>
      <c r="H13" s="139"/>
    </row>
    <row r="14" spans="1:8">
      <c r="A14" s="136" t="s">
        <v>151</v>
      </c>
      <c r="B14" s="135" t="s">
        <v>146</v>
      </c>
      <c r="C14" s="136" t="s">
        <v>145</v>
      </c>
      <c r="D14" s="137" t="s">
        <v>148</v>
      </c>
      <c r="E14" s="141">
        <v>2.25</v>
      </c>
      <c r="F14" s="142">
        <v>9.5</v>
      </c>
      <c r="G14" s="139">
        <f t="shared" si="0"/>
        <v>21.375</v>
      </c>
      <c r="H14" s="139"/>
    </row>
    <row r="15" spans="1:8">
      <c r="A15" s="136"/>
      <c r="B15" s="136"/>
      <c r="C15" s="136"/>
      <c r="D15" s="137"/>
      <c r="E15" s="143"/>
      <c r="F15" s="139"/>
      <c r="G15" s="139"/>
      <c r="H15" s="139">
        <f>G14+G13+G12+G11+G10+G9</f>
        <v>285.19065000000001</v>
      </c>
    </row>
    <row r="16" spans="1:8">
      <c r="A16" s="136"/>
      <c r="B16" s="136"/>
      <c r="C16" s="136"/>
      <c r="D16" s="136"/>
      <c r="E16" s="139"/>
      <c r="F16" s="139"/>
      <c r="G16" s="139"/>
      <c r="H16" s="139"/>
    </row>
    <row r="17" spans="1:8">
      <c r="A17" s="136"/>
      <c r="B17" s="136"/>
      <c r="C17" s="136"/>
      <c r="D17" s="136"/>
      <c r="E17" s="139"/>
      <c r="F17" s="139"/>
      <c r="G17" s="139"/>
      <c r="H17" s="139"/>
    </row>
    <row r="18" spans="1:8">
      <c r="A18" s="522" t="s">
        <v>135</v>
      </c>
      <c r="B18" s="522"/>
      <c r="C18" s="522"/>
      <c r="D18" s="522"/>
      <c r="E18" s="522"/>
      <c r="F18" s="522"/>
      <c r="G18" s="522"/>
      <c r="H18" s="144">
        <f>SUM(H9:H17)</f>
        <v>285.19065000000001</v>
      </c>
    </row>
    <row r="19" spans="1:8">
      <c r="A19" s="523"/>
      <c r="B19" s="523"/>
      <c r="C19" s="523"/>
      <c r="D19" s="523"/>
      <c r="E19" s="523"/>
      <c r="F19" s="523"/>
      <c r="G19" s="523"/>
      <c r="H19" s="144"/>
    </row>
    <row r="20" spans="1:8">
      <c r="A20" s="523" t="s">
        <v>136</v>
      </c>
      <c r="B20" s="523"/>
      <c r="C20" s="523"/>
      <c r="D20" s="523"/>
      <c r="E20" s="523"/>
      <c r="F20" s="523"/>
      <c r="G20" s="523"/>
      <c r="H20" s="145">
        <f>SUM(H18+H19)</f>
        <v>285.19065000000001</v>
      </c>
    </row>
  </sheetData>
  <mergeCells count="12">
    <mergeCell ref="A18:G18"/>
    <mergeCell ref="A19:G19"/>
    <mergeCell ref="A20:G20"/>
    <mergeCell ref="A2:H4"/>
    <mergeCell ref="A7:A8"/>
    <mergeCell ref="B7:B8"/>
    <mergeCell ref="C7:C8"/>
    <mergeCell ref="D7:D8"/>
    <mergeCell ref="E7:E8"/>
    <mergeCell ref="F7:F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L40"/>
  <sheetViews>
    <sheetView topLeftCell="A25" workbookViewId="0">
      <selection activeCell="G46" sqref="G46"/>
    </sheetView>
  </sheetViews>
  <sheetFormatPr defaultRowHeight="13.2"/>
  <cols>
    <col min="2" max="2" width="46.88671875" customWidth="1"/>
    <col min="3" max="3" width="14.6640625" customWidth="1"/>
    <col min="4" max="4" width="11.6640625" customWidth="1"/>
    <col min="8" max="8" width="15" customWidth="1"/>
    <col min="10" max="10" width="0.6640625" customWidth="1"/>
    <col min="12" max="12" width="0.109375" customWidth="1"/>
  </cols>
  <sheetData>
    <row r="3" spans="1:8" ht="13.8">
      <c r="A3" s="538" t="s">
        <v>88</v>
      </c>
      <c r="B3" s="539"/>
      <c r="C3" s="539"/>
      <c r="D3" s="539"/>
      <c r="E3" s="539"/>
      <c r="F3" s="539"/>
      <c r="G3" s="539"/>
      <c r="H3" s="540"/>
    </row>
    <row r="4" spans="1:8" ht="13.8">
      <c r="A4" s="46"/>
      <c r="B4" s="47"/>
      <c r="C4" s="47"/>
      <c r="D4" s="47"/>
      <c r="E4" s="47"/>
      <c r="F4" s="47"/>
      <c r="G4" s="47"/>
      <c r="H4" s="48"/>
    </row>
    <row r="5" spans="1:8" ht="13.8">
      <c r="A5" s="46"/>
      <c r="B5" s="47"/>
      <c r="C5" s="47"/>
      <c r="D5" s="47"/>
      <c r="E5" s="47"/>
      <c r="F5" s="47"/>
      <c r="G5" s="47"/>
      <c r="H5" s="48"/>
    </row>
    <row r="6" spans="1:8" ht="15.6">
      <c r="A6" s="49"/>
      <c r="B6" s="50"/>
      <c r="C6" s="494" t="s">
        <v>89</v>
      </c>
      <c r="D6" s="494"/>
      <c r="E6" s="51" t="s">
        <v>61</v>
      </c>
      <c r="F6" s="52"/>
      <c r="G6" s="52"/>
      <c r="H6" s="53"/>
    </row>
    <row r="7" spans="1:8">
      <c r="A7" s="54"/>
      <c r="B7" s="55"/>
      <c r="C7" s="494" t="s">
        <v>90</v>
      </c>
      <c r="D7" s="494"/>
      <c r="E7" s="55" t="s">
        <v>91</v>
      </c>
      <c r="F7" s="55"/>
      <c r="G7" s="55"/>
      <c r="H7" s="56"/>
    </row>
    <row r="8" spans="1:8">
      <c r="A8" s="57" t="s">
        <v>92</v>
      </c>
      <c r="B8" s="58"/>
      <c r="C8" s="58"/>
      <c r="D8" s="58"/>
      <c r="E8" s="58"/>
      <c r="F8" s="58"/>
      <c r="G8" s="58"/>
      <c r="H8" s="59"/>
    </row>
    <row r="9" spans="1:8">
      <c r="A9" s="60"/>
      <c r="B9" s="58"/>
      <c r="C9" s="58"/>
      <c r="D9" s="58"/>
      <c r="E9" s="55"/>
      <c r="F9" s="58"/>
      <c r="G9" s="58"/>
      <c r="H9" s="59"/>
    </row>
    <row r="10" spans="1:8">
      <c r="A10" s="61" t="s">
        <v>93</v>
      </c>
      <c r="B10" s="62"/>
      <c r="C10" s="63" t="s">
        <v>94</v>
      </c>
      <c r="D10" s="64"/>
      <c r="E10" s="64"/>
      <c r="F10" s="62"/>
      <c r="G10" s="62"/>
      <c r="H10" s="65"/>
    </row>
    <row r="11" spans="1:8">
      <c r="A11" s="66"/>
      <c r="B11" s="67"/>
      <c r="C11" s="68"/>
      <c r="D11" s="69"/>
      <c r="E11" s="69"/>
      <c r="F11" s="69"/>
      <c r="G11" s="69"/>
      <c r="H11" s="70"/>
    </row>
    <row r="12" spans="1:8">
      <c r="A12" s="71"/>
      <c r="B12" s="72"/>
      <c r="C12" s="71"/>
      <c r="D12" s="72"/>
      <c r="E12" s="72"/>
      <c r="F12" s="72"/>
      <c r="G12" s="72"/>
      <c r="H12" s="73"/>
    </row>
    <row r="13" spans="1:8">
      <c r="A13" s="60" t="s">
        <v>95</v>
      </c>
      <c r="B13" s="58"/>
      <c r="C13" s="74" t="s">
        <v>96</v>
      </c>
      <c r="D13" s="55"/>
      <c r="E13" s="58"/>
      <c r="F13" s="58"/>
      <c r="G13" s="58"/>
      <c r="H13" s="56"/>
    </row>
    <row r="14" spans="1:8">
      <c r="A14" s="68" t="s">
        <v>154</v>
      </c>
      <c r="B14" s="69"/>
      <c r="C14" s="68" t="s">
        <v>97</v>
      </c>
      <c r="D14" s="69"/>
      <c r="E14" s="69"/>
      <c r="F14" s="69"/>
      <c r="G14" s="69"/>
      <c r="H14" s="70"/>
    </row>
    <row r="15" spans="1:8">
      <c r="A15" s="60"/>
      <c r="B15" s="58"/>
      <c r="C15" s="60"/>
      <c r="D15" s="58"/>
      <c r="E15" s="58"/>
      <c r="F15" s="58"/>
      <c r="G15" s="58"/>
      <c r="H15" s="59"/>
    </row>
    <row r="16" spans="1:8">
      <c r="A16" s="60" t="s">
        <v>98</v>
      </c>
      <c r="B16" s="58"/>
      <c r="C16" s="60"/>
      <c r="D16" s="55"/>
      <c r="E16" s="58"/>
      <c r="F16" s="58"/>
      <c r="G16" s="58"/>
      <c r="H16" s="59"/>
    </row>
    <row r="17" spans="1:12">
      <c r="A17" s="68" t="s">
        <v>99</v>
      </c>
      <c r="B17" s="69"/>
      <c r="C17" s="68"/>
      <c r="D17" s="69"/>
      <c r="E17" s="69"/>
      <c r="F17" s="69"/>
      <c r="G17" s="69"/>
      <c r="H17" s="75"/>
    </row>
    <row r="18" spans="1:12">
      <c r="A18" s="60"/>
      <c r="B18" s="58"/>
      <c r="C18" s="58"/>
      <c r="D18" s="58"/>
      <c r="E18" s="58"/>
      <c r="F18" s="58"/>
      <c r="G18" s="58"/>
      <c r="H18" s="59"/>
    </row>
    <row r="19" spans="1:12">
      <c r="A19" s="61" t="s">
        <v>100</v>
      </c>
      <c r="B19" s="76"/>
      <c r="C19" s="61" t="s">
        <v>101</v>
      </c>
      <c r="D19" s="62"/>
      <c r="E19" s="62"/>
      <c r="F19" s="62"/>
      <c r="G19" s="62"/>
      <c r="H19" s="76"/>
    </row>
    <row r="20" spans="1:12">
      <c r="A20" s="68" t="s">
        <v>102</v>
      </c>
      <c r="B20" s="77"/>
      <c r="C20" s="78" t="s">
        <v>103</v>
      </c>
      <c r="D20" s="79"/>
      <c r="E20" s="79"/>
      <c r="F20" s="79"/>
      <c r="G20" s="79"/>
      <c r="H20" s="77"/>
    </row>
    <row r="21" spans="1:12">
      <c r="A21" s="60"/>
      <c r="B21" s="58"/>
      <c r="C21" s="58"/>
      <c r="D21" s="58"/>
      <c r="E21" s="58"/>
      <c r="F21" s="58"/>
      <c r="G21" s="58"/>
      <c r="H21" s="59"/>
    </row>
    <row r="22" spans="1:12">
      <c r="A22" s="57" t="s">
        <v>104</v>
      </c>
      <c r="B22" s="58"/>
      <c r="C22" s="58"/>
      <c r="D22" s="58"/>
      <c r="E22" s="58"/>
      <c r="F22" s="58"/>
      <c r="G22" s="58"/>
      <c r="H22" s="59"/>
    </row>
    <row r="23" spans="1:12">
      <c r="A23" s="60"/>
      <c r="B23" s="58"/>
      <c r="C23" s="58"/>
      <c r="D23" s="58"/>
      <c r="E23" s="58"/>
      <c r="F23" s="58"/>
      <c r="G23" s="58"/>
      <c r="H23" s="59"/>
    </row>
    <row r="24" spans="1:12">
      <c r="A24" s="541" t="s">
        <v>5</v>
      </c>
      <c r="B24" s="80" t="s">
        <v>105</v>
      </c>
      <c r="C24" s="81" t="s">
        <v>106</v>
      </c>
      <c r="D24" s="82"/>
      <c r="E24" s="82"/>
      <c r="F24" s="82"/>
      <c r="G24" s="82"/>
      <c r="H24" s="543" t="s">
        <v>107</v>
      </c>
    </row>
    <row r="25" spans="1:12">
      <c r="A25" s="542"/>
      <c r="B25" s="83"/>
      <c r="C25" s="84" t="s">
        <v>108</v>
      </c>
      <c r="D25" s="84" t="s">
        <v>109</v>
      </c>
      <c r="E25" s="85" t="s">
        <v>110</v>
      </c>
      <c r="F25" s="86" t="s">
        <v>111</v>
      </c>
      <c r="G25" s="86" t="s">
        <v>112</v>
      </c>
      <c r="H25" s="544"/>
    </row>
    <row r="26" spans="1:12">
      <c r="A26" s="87">
        <v>1</v>
      </c>
      <c r="B26" s="88" t="s">
        <v>42</v>
      </c>
      <c r="C26" s="89" t="e">
        <f>J26*L27</f>
        <v>#REF!</v>
      </c>
      <c r="D26" s="89" t="e">
        <f>J26-C26</f>
        <v>#REF!</v>
      </c>
      <c r="E26" s="90"/>
      <c r="F26" s="91"/>
      <c r="G26" s="91"/>
      <c r="H26" s="92">
        <f>'[13]PLANILHA GLOBAL'!H16</f>
        <v>0</v>
      </c>
      <c r="J26" s="125" t="e">
        <f>#REF!</f>
        <v>#REF!</v>
      </c>
    </row>
    <row r="27" spans="1:12">
      <c r="A27" s="87">
        <v>2</v>
      </c>
      <c r="B27" s="88" t="s">
        <v>3</v>
      </c>
      <c r="C27" s="89" t="e">
        <f>J27*L27</f>
        <v>#REF!</v>
      </c>
      <c r="D27" s="89" t="e">
        <f t="shared" ref="D27:D28" si="0">J27-C27</f>
        <v>#REF!</v>
      </c>
      <c r="E27" s="90"/>
      <c r="F27" s="91"/>
      <c r="G27" s="91"/>
      <c r="H27" s="92">
        <f>'[13]PLANILHA GLOBAL'!H27</f>
        <v>0</v>
      </c>
      <c r="J27" s="125" t="e">
        <f>#REF!</f>
        <v>#REF!</v>
      </c>
      <c r="L27" t="e">
        <f>L28/J29</f>
        <v>#REF!</v>
      </c>
    </row>
    <row r="28" spans="1:12">
      <c r="A28" s="87">
        <v>3</v>
      </c>
      <c r="B28" s="87" t="str">
        <f>'[13]PLANILHA GLOBAL'!C28</f>
        <v>SARJETA TIPO 3 - 50 X 5 CM, I = 25 %, PADRÃO DEOP-MG</v>
      </c>
      <c r="C28" s="89" t="e">
        <f>J28*L27</f>
        <v>#REF!</v>
      </c>
      <c r="D28" s="89" t="e">
        <f t="shared" si="0"/>
        <v>#REF!</v>
      </c>
      <c r="E28" s="90"/>
      <c r="F28" s="91"/>
      <c r="G28" s="91"/>
      <c r="H28" s="92">
        <f>'[13]PLANILHA GLOBAL'!H31</f>
        <v>0</v>
      </c>
      <c r="J28" s="125" t="e">
        <f>#REF!</f>
        <v>#REF!</v>
      </c>
      <c r="L28">
        <v>430000</v>
      </c>
    </row>
    <row r="29" spans="1:12">
      <c r="A29" s="545" t="s">
        <v>28</v>
      </c>
      <c r="B29" s="546"/>
      <c r="C29" s="93" t="e">
        <f>SUM(C26:C28)</f>
        <v>#REF!</v>
      </c>
      <c r="D29" s="93" t="e">
        <f>SUM(D26:D28)</f>
        <v>#REF!</v>
      </c>
      <c r="E29" s="94"/>
      <c r="F29" s="93"/>
      <c r="G29" s="95"/>
      <c r="H29" s="96" t="e">
        <f>D29+C29</f>
        <v>#REF!</v>
      </c>
      <c r="J29" s="125" t="e">
        <f>SUM(J26:J28)</f>
        <v>#REF!</v>
      </c>
    </row>
    <row r="30" spans="1:12">
      <c r="A30" s="97" t="s">
        <v>113</v>
      </c>
      <c r="B30" s="98"/>
      <c r="C30" s="98"/>
      <c r="D30" s="99"/>
      <c r="E30" s="81" t="s">
        <v>114</v>
      </c>
      <c r="F30" s="82"/>
      <c r="G30" s="82"/>
      <c r="H30" s="100"/>
    </row>
    <row r="31" spans="1:12">
      <c r="A31" s="60"/>
      <c r="B31" s="58"/>
      <c r="C31" s="58"/>
      <c r="D31" s="58"/>
      <c r="E31" s="58"/>
      <c r="F31" s="58"/>
      <c r="G31" s="58"/>
      <c r="H31" s="59"/>
    </row>
    <row r="32" spans="1:12">
      <c r="A32" s="101"/>
      <c r="B32" s="102"/>
      <c r="C32" s="102"/>
      <c r="D32" s="103"/>
      <c r="E32" s="104"/>
      <c r="F32" s="105"/>
      <c r="G32" s="105"/>
      <c r="H32" s="70"/>
    </row>
    <row r="33" spans="1:8">
      <c r="A33" s="106" t="s">
        <v>125</v>
      </c>
      <c r="B33" s="107"/>
      <c r="C33" s="55"/>
      <c r="D33" s="58"/>
      <c r="E33" s="58"/>
      <c r="F33" s="58"/>
      <c r="G33" s="58"/>
      <c r="H33" s="59"/>
    </row>
    <row r="34" spans="1:8">
      <c r="A34" s="108"/>
      <c r="B34" s="107"/>
      <c r="C34" s="55"/>
      <c r="D34" s="58"/>
      <c r="E34" s="58"/>
      <c r="F34" s="58"/>
      <c r="G34" s="58"/>
      <c r="H34" s="59"/>
    </row>
    <row r="35" spans="1:8">
      <c r="A35" s="109"/>
      <c r="B35" s="107"/>
      <c r="C35" s="55"/>
      <c r="D35" s="58"/>
      <c r="E35" s="58"/>
      <c r="F35" s="58"/>
      <c r="G35" s="58"/>
      <c r="H35" s="59"/>
    </row>
    <row r="36" spans="1:8">
      <c r="A36" s="110"/>
      <c r="B36" s="111"/>
      <c r="C36" s="55"/>
      <c r="D36" s="112"/>
      <c r="E36" s="536"/>
      <c r="F36" s="536"/>
      <c r="G36" s="536"/>
      <c r="H36" s="537"/>
    </row>
    <row r="37" spans="1:8">
      <c r="A37" s="113" t="s">
        <v>115</v>
      </c>
      <c r="B37" s="114"/>
      <c r="C37" s="55"/>
      <c r="D37" s="115" t="s">
        <v>116</v>
      </c>
      <c r="E37" s="115"/>
      <c r="F37" s="115"/>
      <c r="G37" s="115"/>
      <c r="H37" s="116"/>
    </row>
    <row r="38" spans="1:8">
      <c r="A38" s="101" t="s">
        <v>117</v>
      </c>
      <c r="B38" s="112" t="s">
        <v>86</v>
      </c>
      <c r="C38" s="55"/>
      <c r="D38" s="105" t="s">
        <v>117</v>
      </c>
      <c r="E38" s="105" t="s">
        <v>118</v>
      </c>
      <c r="F38" s="117"/>
      <c r="G38" s="117"/>
      <c r="H38" s="118"/>
    </row>
    <row r="39" spans="1:8">
      <c r="A39" s="101" t="s">
        <v>119</v>
      </c>
      <c r="B39" s="119" t="s">
        <v>120</v>
      </c>
      <c r="C39" s="55"/>
      <c r="D39" s="105" t="s">
        <v>119</v>
      </c>
      <c r="E39" s="105" t="s">
        <v>121</v>
      </c>
      <c r="F39" s="120"/>
      <c r="G39" s="120"/>
      <c r="H39" s="121"/>
    </row>
    <row r="40" spans="1:8">
      <c r="A40" s="101" t="s">
        <v>122</v>
      </c>
      <c r="B40" s="122" t="s">
        <v>87</v>
      </c>
      <c r="C40" s="123"/>
      <c r="D40" s="105" t="s">
        <v>123</v>
      </c>
      <c r="E40" s="105" t="s">
        <v>124</v>
      </c>
      <c r="F40" s="122"/>
      <c r="G40" s="122"/>
      <c r="H40" s="124"/>
    </row>
  </sheetData>
  <mergeCells count="7">
    <mergeCell ref="E36:H36"/>
    <mergeCell ref="A3:H3"/>
    <mergeCell ref="C6:D6"/>
    <mergeCell ref="C7:D7"/>
    <mergeCell ref="A24:A25"/>
    <mergeCell ref="H24:H25"/>
    <mergeCell ref="A29:B29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6"/>
  <sheetViews>
    <sheetView showGridLines="0" topLeftCell="A4" zoomScale="98" zoomScaleNormal="98" workbookViewId="0">
      <selection activeCell="C9" sqref="C9"/>
    </sheetView>
  </sheetViews>
  <sheetFormatPr defaultRowHeight="13.2"/>
  <cols>
    <col min="1" max="1" width="37.44140625" customWidth="1"/>
    <col min="2" max="3" width="16" customWidth="1"/>
    <col min="4" max="6" width="13.6640625" customWidth="1"/>
    <col min="7" max="7" width="14.5546875" customWidth="1"/>
    <col min="8" max="8" width="15.33203125" customWidth="1"/>
    <col min="9" max="16" width="15.5546875" customWidth="1"/>
  </cols>
  <sheetData>
    <row r="1" spans="1:23" ht="16.5" customHeight="1">
      <c r="A1" s="1" t="s">
        <v>34</v>
      </c>
      <c r="B1" s="1"/>
      <c r="C1" s="1"/>
      <c r="D1" s="25"/>
      <c r="F1" s="32"/>
      <c r="G1" s="32"/>
      <c r="H1" s="29"/>
      <c r="I1" s="29"/>
      <c r="J1" s="29"/>
      <c r="K1" s="29"/>
      <c r="L1" s="29"/>
      <c r="M1" s="29"/>
      <c r="N1" s="29"/>
      <c r="O1" s="29"/>
      <c r="P1" s="29"/>
    </row>
    <row r="2" spans="1:23" ht="16.5" customHeight="1">
      <c r="A2" s="1" t="s">
        <v>45</v>
      </c>
      <c r="B2" s="1"/>
      <c r="C2" s="1"/>
      <c r="D2" s="25"/>
      <c r="E2" s="1"/>
      <c r="F2" s="32"/>
      <c r="G2" s="32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</row>
    <row r="3" spans="1:23" ht="16.5" customHeight="1">
      <c r="A3" s="23" t="s">
        <v>47</v>
      </c>
      <c r="B3" s="23"/>
      <c r="C3" s="23"/>
      <c r="D3" s="25"/>
      <c r="E3" s="1"/>
      <c r="F3" s="32"/>
      <c r="G3" s="32"/>
      <c r="H3" s="29"/>
      <c r="I3" s="29"/>
      <c r="J3" s="29"/>
      <c r="K3" s="29"/>
      <c r="L3" s="29"/>
      <c r="M3" s="29"/>
      <c r="N3" s="29"/>
      <c r="O3" s="29"/>
      <c r="P3" s="29"/>
      <c r="Q3" s="12"/>
      <c r="R3" s="12"/>
    </row>
    <row r="4" spans="1:23" ht="16.5" customHeight="1">
      <c r="A4" s="23" t="s">
        <v>48</v>
      </c>
      <c r="B4" s="23"/>
      <c r="C4" s="23"/>
      <c r="D4" s="25"/>
      <c r="E4" s="1"/>
      <c r="F4" s="32"/>
      <c r="G4" s="32"/>
      <c r="H4" s="29"/>
      <c r="I4" s="29"/>
      <c r="J4" s="29"/>
      <c r="K4" s="29"/>
      <c r="L4" s="29"/>
      <c r="M4" s="29"/>
      <c r="N4" s="29"/>
      <c r="O4" s="29"/>
      <c r="P4" s="29"/>
      <c r="Q4" s="12"/>
      <c r="R4" s="12"/>
    </row>
    <row r="5" spans="1:23" ht="16.5" customHeight="1">
      <c r="A5" s="23" t="s">
        <v>46</v>
      </c>
      <c r="B5" s="23"/>
      <c r="C5" s="23"/>
      <c r="D5" s="33"/>
      <c r="E5" s="34"/>
      <c r="F5" s="35"/>
      <c r="G5" s="35"/>
      <c r="H5" s="31"/>
      <c r="I5" s="31"/>
      <c r="J5" s="31"/>
      <c r="K5" s="31"/>
      <c r="L5" s="31"/>
      <c r="M5" s="31"/>
      <c r="N5" s="31"/>
      <c r="O5" s="31"/>
      <c r="P5" s="31"/>
      <c r="Q5" s="12"/>
      <c r="R5" s="12"/>
    </row>
    <row r="6" spans="1:23" ht="30.75" customHeight="1">
      <c r="A6" s="13" t="s">
        <v>13</v>
      </c>
      <c r="B6" s="14"/>
      <c r="C6" s="14"/>
      <c r="D6" s="36">
        <v>30</v>
      </c>
      <c r="E6" s="36">
        <v>60</v>
      </c>
      <c r="F6" s="36">
        <v>90</v>
      </c>
      <c r="G6" s="36">
        <v>120</v>
      </c>
      <c r="H6" s="36">
        <v>150</v>
      </c>
      <c r="I6" s="36">
        <v>180</v>
      </c>
      <c r="J6" s="36">
        <v>210</v>
      </c>
      <c r="K6" s="36">
        <v>240</v>
      </c>
      <c r="L6" s="36">
        <v>270</v>
      </c>
      <c r="M6" s="36">
        <v>300</v>
      </c>
      <c r="N6" s="36">
        <v>330</v>
      </c>
      <c r="O6" s="36">
        <v>360</v>
      </c>
      <c r="P6" s="36"/>
    </row>
    <row r="7" spans="1:23" ht="6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6"/>
    </row>
    <row r="8" spans="1:23" ht="30.75" customHeight="1">
      <c r="A8" s="13" t="s">
        <v>14</v>
      </c>
      <c r="B8" s="15" t="s">
        <v>15</v>
      </c>
      <c r="C8" s="14" t="s">
        <v>16</v>
      </c>
      <c r="D8" s="15" t="s">
        <v>17</v>
      </c>
      <c r="E8" s="15" t="s">
        <v>18</v>
      </c>
      <c r="F8" s="15" t="s">
        <v>19</v>
      </c>
      <c r="G8" s="15" t="s">
        <v>20</v>
      </c>
      <c r="H8" s="15" t="s">
        <v>21</v>
      </c>
      <c r="I8" s="15" t="s">
        <v>33</v>
      </c>
      <c r="J8" s="15" t="s">
        <v>35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40</v>
      </c>
      <c r="P8" s="17" t="s">
        <v>6</v>
      </c>
    </row>
    <row r="9" spans="1:23" ht="30.75" customHeight="1">
      <c r="A9" s="37" t="s">
        <v>42</v>
      </c>
      <c r="B9" s="18" t="e">
        <f t="shared" ref="B9:B14" si="0">C9/$C$13</f>
        <v>#REF!</v>
      </c>
      <c r="C9" s="19" t="e">
        <f>#REF!</f>
        <v>#REF!</v>
      </c>
      <c r="D9" s="19" t="e">
        <f>0.5*C9</f>
        <v>#REF!</v>
      </c>
      <c r="E9" s="19" t="e">
        <f>(C9-D9)/11</f>
        <v>#REF!</v>
      </c>
      <c r="F9" s="19" t="e">
        <f>E9</f>
        <v>#REF!</v>
      </c>
      <c r="G9" s="19" t="e">
        <f t="shared" ref="G9:O9" si="1">F9</f>
        <v>#REF!</v>
      </c>
      <c r="H9" s="19" t="e">
        <f t="shared" si="1"/>
        <v>#REF!</v>
      </c>
      <c r="I9" s="19" t="e">
        <f t="shared" si="1"/>
        <v>#REF!</v>
      </c>
      <c r="J9" s="19" t="e">
        <f t="shared" si="1"/>
        <v>#REF!</v>
      </c>
      <c r="K9" s="19" t="e">
        <f t="shared" si="1"/>
        <v>#REF!</v>
      </c>
      <c r="L9" s="19" t="e">
        <f t="shared" si="1"/>
        <v>#REF!</v>
      </c>
      <c r="M9" s="19" t="e">
        <f t="shared" si="1"/>
        <v>#REF!</v>
      </c>
      <c r="N9" s="19" t="e">
        <f t="shared" si="1"/>
        <v>#REF!</v>
      </c>
      <c r="O9" s="19" t="e">
        <f t="shared" si="1"/>
        <v>#REF!</v>
      </c>
      <c r="P9" s="19" t="e">
        <f>SUM(D9:O9)</f>
        <v>#REF!</v>
      </c>
    </row>
    <row r="10" spans="1:23" ht="30.75" customHeight="1">
      <c r="A10" s="38" t="e">
        <f>#REF!</f>
        <v>#REF!</v>
      </c>
      <c r="B10" s="18" t="e">
        <f t="shared" si="0"/>
        <v>#REF!</v>
      </c>
      <c r="C10" s="19" t="e">
        <f>#REF!</f>
        <v>#REF!</v>
      </c>
      <c r="D10" s="19" t="e">
        <f>0.1*C10</f>
        <v>#REF!</v>
      </c>
      <c r="E10" s="19" t="e">
        <f>0.2*C10</f>
        <v>#REF!</v>
      </c>
      <c r="F10" s="19" t="e">
        <f>E10</f>
        <v>#REF!</v>
      </c>
      <c r="G10" s="19" t="e">
        <f>F10</f>
        <v>#REF!</v>
      </c>
      <c r="H10" s="19" t="e">
        <f>G10</f>
        <v>#REF!</v>
      </c>
      <c r="I10" s="19" t="e">
        <f>0.1*C10</f>
        <v>#REF!</v>
      </c>
      <c r="J10" s="19"/>
      <c r="K10" s="19"/>
      <c r="L10" s="19"/>
      <c r="M10" s="19"/>
      <c r="N10" s="19"/>
      <c r="O10" s="19"/>
      <c r="P10" s="19" t="e">
        <f>SUM(D10:O10)</f>
        <v>#REF!</v>
      </c>
    </row>
    <row r="11" spans="1:23" ht="30.75" customHeight="1">
      <c r="A11" s="38" t="s">
        <v>3</v>
      </c>
      <c r="B11" s="18" t="e">
        <f t="shared" si="0"/>
        <v>#REF!</v>
      </c>
      <c r="C11" s="19" t="e">
        <f>#REF!</f>
        <v>#REF!</v>
      </c>
      <c r="D11" s="19"/>
      <c r="E11" s="19" t="e">
        <f>0.1*C11</f>
        <v>#REF!</v>
      </c>
      <c r="F11" s="19" t="e">
        <f>E11</f>
        <v>#REF!</v>
      </c>
      <c r="G11" s="19" t="e">
        <f>F11</f>
        <v>#REF!</v>
      </c>
      <c r="H11" s="19" t="e">
        <f>0.3*C11</f>
        <v>#REF!</v>
      </c>
      <c r="I11" s="19" t="e">
        <f>0.1*C11</f>
        <v>#REF!</v>
      </c>
      <c r="J11" s="19" t="e">
        <f>I11</f>
        <v>#REF!</v>
      </c>
      <c r="K11" s="19" t="e">
        <f>J11</f>
        <v>#REF!</v>
      </c>
      <c r="L11" s="19" t="e">
        <f>0.1*C11</f>
        <v>#REF!</v>
      </c>
      <c r="M11" s="19"/>
      <c r="N11" s="19"/>
      <c r="O11" s="19"/>
      <c r="P11" s="19" t="e">
        <f>SUM(D11:O11)</f>
        <v>#REF!</v>
      </c>
    </row>
    <row r="12" spans="1:23" ht="30.75" customHeight="1">
      <c r="A12" s="37" t="s">
        <v>49</v>
      </c>
      <c r="B12" s="18" t="e">
        <f t="shared" si="0"/>
        <v>#REF!</v>
      </c>
      <c r="C12" s="19" t="e">
        <f>#REF!</f>
        <v>#REF!</v>
      </c>
      <c r="D12" s="19"/>
      <c r="E12" s="19" t="e">
        <f>0.05*C12</f>
        <v>#REF!</v>
      </c>
      <c r="F12" s="19" t="e">
        <f>E12</f>
        <v>#REF!</v>
      </c>
      <c r="G12" s="19" t="e">
        <f t="shared" ref="G12:O12" si="2">F12</f>
        <v>#REF!</v>
      </c>
      <c r="H12" s="19" t="e">
        <f>0.1*C12</f>
        <v>#REF!</v>
      </c>
      <c r="I12" s="19" t="e">
        <f>0.1*C12</f>
        <v>#REF!</v>
      </c>
      <c r="J12" s="19" t="e">
        <f>0.15*C12</f>
        <v>#REF!</v>
      </c>
      <c r="K12" s="19" t="e">
        <f>I12</f>
        <v>#REF!</v>
      </c>
      <c r="L12" s="19" t="e">
        <f t="shared" si="2"/>
        <v>#REF!</v>
      </c>
      <c r="M12" s="19" t="e">
        <f t="shared" si="2"/>
        <v>#REF!</v>
      </c>
      <c r="N12" s="19" t="e">
        <f t="shared" si="2"/>
        <v>#REF!</v>
      </c>
      <c r="O12" s="19" t="e">
        <f t="shared" si="2"/>
        <v>#REF!</v>
      </c>
      <c r="P12" s="19" t="e">
        <f>SUM(D12:O12)</f>
        <v>#REF!</v>
      </c>
    </row>
    <row r="13" spans="1:23" ht="30.75" customHeight="1">
      <c r="A13" s="38" t="s">
        <v>22</v>
      </c>
      <c r="B13" s="18" t="e">
        <f t="shared" si="0"/>
        <v>#REF!</v>
      </c>
      <c r="C13" s="19" t="e">
        <f t="shared" ref="C13:O13" si="3">SUM(C9:C12)</f>
        <v>#REF!</v>
      </c>
      <c r="D13" s="19" t="e">
        <f t="shared" si="3"/>
        <v>#REF!</v>
      </c>
      <c r="E13" s="19" t="e">
        <f t="shared" si="3"/>
        <v>#REF!</v>
      </c>
      <c r="F13" s="19" t="e">
        <f t="shared" si="3"/>
        <v>#REF!</v>
      </c>
      <c r="G13" s="19" t="e">
        <f t="shared" si="3"/>
        <v>#REF!</v>
      </c>
      <c r="H13" s="19" t="e">
        <f t="shared" si="3"/>
        <v>#REF!</v>
      </c>
      <c r="I13" s="19" t="e">
        <f t="shared" si="3"/>
        <v>#REF!</v>
      </c>
      <c r="J13" s="19" t="e">
        <f t="shared" si="3"/>
        <v>#REF!</v>
      </c>
      <c r="K13" s="19" t="e">
        <f t="shared" si="3"/>
        <v>#REF!</v>
      </c>
      <c r="L13" s="19" t="e">
        <f t="shared" si="3"/>
        <v>#REF!</v>
      </c>
      <c r="M13" s="19" t="e">
        <f t="shared" si="3"/>
        <v>#REF!</v>
      </c>
      <c r="N13" s="19" t="e">
        <f t="shared" si="3"/>
        <v>#REF!</v>
      </c>
      <c r="O13" s="19" t="e">
        <f t="shared" si="3"/>
        <v>#REF!</v>
      </c>
      <c r="P13" s="19" t="e">
        <f>SUM(D13:O13)</f>
        <v>#REF!</v>
      </c>
    </row>
    <row r="14" spans="1:23" ht="30.75" customHeight="1">
      <c r="A14" s="38" t="s">
        <v>23</v>
      </c>
      <c r="B14" s="18" t="e">
        <f t="shared" si="0"/>
        <v>#REF!</v>
      </c>
      <c r="C14" s="19" t="e">
        <f>C13</f>
        <v>#REF!</v>
      </c>
      <c r="D14" s="19" t="e">
        <f>D13</f>
        <v>#REF!</v>
      </c>
      <c r="E14" s="19" t="e">
        <f t="shared" ref="E14:O14" si="4">D14+E13</f>
        <v>#REF!</v>
      </c>
      <c r="F14" s="19" t="e">
        <f t="shared" si="4"/>
        <v>#REF!</v>
      </c>
      <c r="G14" s="19" t="e">
        <f t="shared" si="4"/>
        <v>#REF!</v>
      </c>
      <c r="H14" s="19" t="e">
        <f t="shared" si="4"/>
        <v>#REF!</v>
      </c>
      <c r="I14" s="19" t="e">
        <f t="shared" si="4"/>
        <v>#REF!</v>
      </c>
      <c r="J14" s="19" t="e">
        <f t="shared" si="4"/>
        <v>#REF!</v>
      </c>
      <c r="K14" s="19" t="e">
        <f t="shared" si="4"/>
        <v>#REF!</v>
      </c>
      <c r="L14" s="19" t="e">
        <f t="shared" si="4"/>
        <v>#REF!</v>
      </c>
      <c r="M14" s="19" t="e">
        <f t="shared" si="4"/>
        <v>#REF!</v>
      </c>
      <c r="N14" s="19" t="e">
        <f t="shared" si="4"/>
        <v>#REF!</v>
      </c>
      <c r="O14" s="19" t="e">
        <f t="shared" si="4"/>
        <v>#REF!</v>
      </c>
      <c r="P14" s="19"/>
    </row>
    <row r="15" spans="1:23" ht="30.75" customHeight="1">
      <c r="A15" s="38" t="s">
        <v>24</v>
      </c>
      <c r="B15" s="14"/>
      <c r="C15" s="18"/>
      <c r="D15" s="18" t="e">
        <f>D13/$C$13</f>
        <v>#REF!</v>
      </c>
      <c r="E15" s="18" t="e">
        <f>E13/$C$13</f>
        <v>#REF!</v>
      </c>
      <c r="F15" s="18" t="e">
        <f>F13/$C$13</f>
        <v>#REF!</v>
      </c>
      <c r="G15" s="18" t="e">
        <f>G13/$C$13</f>
        <v>#REF!</v>
      </c>
      <c r="H15" s="18" t="e">
        <f>H13/$C$13</f>
        <v>#REF!</v>
      </c>
      <c r="I15" s="18" t="e">
        <f t="shared" ref="I15:O15" si="5">I13/$C$13</f>
        <v>#REF!</v>
      </c>
      <c r="J15" s="18" t="e">
        <f t="shared" si="5"/>
        <v>#REF!</v>
      </c>
      <c r="K15" s="18" t="e">
        <f t="shared" si="5"/>
        <v>#REF!</v>
      </c>
      <c r="L15" s="18" t="e">
        <f t="shared" si="5"/>
        <v>#REF!</v>
      </c>
      <c r="M15" s="18" t="e">
        <f t="shared" si="5"/>
        <v>#REF!</v>
      </c>
      <c r="N15" s="18" t="e">
        <f t="shared" si="5"/>
        <v>#REF!</v>
      </c>
      <c r="O15" s="18" t="e">
        <f t="shared" si="5"/>
        <v>#REF!</v>
      </c>
      <c r="P15" s="18"/>
      <c r="Q15" s="20"/>
      <c r="R15" s="20"/>
      <c r="S15" s="20"/>
      <c r="T15" s="20"/>
      <c r="U15" s="20"/>
      <c r="V15" s="20"/>
      <c r="W15" s="20"/>
    </row>
    <row r="16" spans="1:23" ht="30.75" customHeight="1">
      <c r="A16" s="14" t="s">
        <v>25</v>
      </c>
      <c r="B16" s="14"/>
      <c r="C16" s="21"/>
      <c r="D16" s="18" t="e">
        <f>D15</f>
        <v>#REF!</v>
      </c>
      <c r="E16" s="18" t="e">
        <f t="shared" ref="E16:O16" si="6">D16+E15</f>
        <v>#REF!</v>
      </c>
      <c r="F16" s="18" t="e">
        <f t="shared" si="6"/>
        <v>#REF!</v>
      </c>
      <c r="G16" s="18" t="e">
        <f t="shared" si="6"/>
        <v>#REF!</v>
      </c>
      <c r="H16" s="18" t="e">
        <f t="shared" si="6"/>
        <v>#REF!</v>
      </c>
      <c r="I16" s="18" t="e">
        <f t="shared" si="6"/>
        <v>#REF!</v>
      </c>
      <c r="J16" s="18" t="e">
        <f t="shared" si="6"/>
        <v>#REF!</v>
      </c>
      <c r="K16" s="18" t="e">
        <f t="shared" si="6"/>
        <v>#REF!</v>
      </c>
      <c r="L16" s="18" t="e">
        <f t="shared" si="6"/>
        <v>#REF!</v>
      </c>
      <c r="M16" s="18" t="e">
        <f t="shared" si="6"/>
        <v>#REF!</v>
      </c>
      <c r="N16" s="18" t="e">
        <f t="shared" si="6"/>
        <v>#REF!</v>
      </c>
      <c r="O16" s="18" t="e">
        <f t="shared" si="6"/>
        <v>#REF!</v>
      </c>
      <c r="P16" s="18"/>
    </row>
    <row r="17" spans="7:16">
      <c r="P17" s="20"/>
    </row>
    <row r="19" spans="7:16" ht="15.6">
      <c r="G19" s="10"/>
    </row>
    <row r="20" spans="7:16" ht="15">
      <c r="G20" s="1"/>
      <c r="H20" s="11"/>
      <c r="I20" s="11"/>
      <c r="J20" s="11"/>
      <c r="K20" s="11"/>
      <c r="L20" s="11"/>
      <c r="M20" s="11"/>
      <c r="N20" s="11"/>
      <c r="O20" s="11"/>
      <c r="P20" s="12"/>
    </row>
    <row r="21" spans="7:16" ht="15">
      <c r="G21" s="1"/>
      <c r="H21" s="11"/>
      <c r="I21" s="11"/>
      <c r="J21" s="11"/>
      <c r="K21" s="11"/>
      <c r="L21" s="11"/>
      <c r="M21" s="11"/>
      <c r="N21" s="11"/>
      <c r="O21" s="11"/>
      <c r="P21" s="12"/>
    </row>
    <row r="22" spans="7:16" ht="15">
      <c r="G22" s="1"/>
      <c r="H22" s="11"/>
      <c r="I22" s="11"/>
      <c r="J22" s="11"/>
      <c r="K22" s="11"/>
      <c r="L22" s="11"/>
      <c r="M22" s="11"/>
      <c r="N22" s="11"/>
      <c r="O22" s="11"/>
      <c r="P22" s="12"/>
    </row>
    <row r="23" spans="7:16" ht="15">
      <c r="G23" s="1"/>
      <c r="H23" s="11"/>
      <c r="I23" s="11"/>
      <c r="J23" s="11"/>
      <c r="K23" s="11"/>
      <c r="L23" s="11"/>
      <c r="M23" s="11"/>
      <c r="N23" s="11"/>
      <c r="O23" s="11"/>
      <c r="P23" s="12"/>
    </row>
    <row r="24" spans="7:16" ht="15">
      <c r="G24" s="1"/>
      <c r="H24" s="11"/>
      <c r="I24" s="11"/>
      <c r="J24" s="11"/>
      <c r="K24" s="11"/>
      <c r="L24" s="11"/>
      <c r="M24" s="11"/>
      <c r="N24" s="11"/>
      <c r="O24" s="11"/>
      <c r="P24" s="12"/>
    </row>
    <row r="25" spans="7:16" ht="15">
      <c r="G25" s="1"/>
      <c r="H25" s="11"/>
      <c r="I25" s="11"/>
      <c r="J25" s="11"/>
      <c r="K25" s="11"/>
      <c r="L25" s="11"/>
      <c r="M25" s="11"/>
      <c r="N25" s="11"/>
      <c r="O25" s="11"/>
      <c r="P25" s="12"/>
    </row>
    <row r="26" spans="7:16" ht="15">
      <c r="G26" s="1"/>
      <c r="H26" s="11"/>
      <c r="I26" s="11"/>
      <c r="J26" s="11"/>
      <c r="K26" s="11"/>
      <c r="L26" s="11"/>
      <c r="M26" s="11"/>
      <c r="N26" s="11"/>
      <c r="O26" s="11"/>
      <c r="P26" s="12"/>
    </row>
  </sheetData>
  <pageMargins left="0.51181102362204722" right="0.51181102362204722" top="1.1417322834645669" bottom="0.78740157480314965" header="0.74803149606299213" footer="0.31496062992125984"/>
  <pageSetup paperSize="9" scale="80" orientation="landscape" r:id="rId1"/>
  <headerFooter>
    <oddHeader xml:space="preserve">&amp;C&amp;16CRONOGRAMA FÍSICO-FINANCEIRO </oddHead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1"/>
  <sheetViews>
    <sheetView showGridLines="0" topLeftCell="A4" workbookViewId="0">
      <selection activeCell="E21" sqref="E21"/>
    </sheetView>
  </sheetViews>
  <sheetFormatPr defaultRowHeight="13.2"/>
  <cols>
    <col min="1" max="1" width="43.5546875" customWidth="1"/>
    <col min="2" max="9" width="14.88671875" customWidth="1"/>
  </cols>
  <sheetData>
    <row r="1" spans="1:9" ht="15">
      <c r="A1" s="1" t="s">
        <v>62</v>
      </c>
    </row>
    <row r="2" spans="1:9" ht="15">
      <c r="A2" s="1" t="s">
        <v>71</v>
      </c>
    </row>
    <row r="3" spans="1:9" ht="15">
      <c r="A3" s="23" t="s">
        <v>84</v>
      </c>
    </row>
    <row r="4" spans="1:9" ht="15">
      <c r="A4" s="23" t="s">
        <v>72</v>
      </c>
    </row>
    <row r="5" spans="1:9" ht="15">
      <c r="A5" s="23" t="s">
        <v>46</v>
      </c>
    </row>
    <row r="6" spans="1:9" ht="15">
      <c r="A6" s="1" t="s">
        <v>83</v>
      </c>
    </row>
    <row r="8" spans="1:9" s="24" customFormat="1" ht="28.5" customHeight="1">
      <c r="A8" s="547" t="s">
        <v>74</v>
      </c>
      <c r="B8" s="547" t="s">
        <v>75</v>
      </c>
      <c r="C8" s="549" t="s">
        <v>76</v>
      </c>
      <c r="D8" s="550"/>
      <c r="E8" s="549" t="s">
        <v>77</v>
      </c>
      <c r="F8" s="550"/>
      <c r="G8" s="547" t="s">
        <v>78</v>
      </c>
      <c r="H8" s="547" t="s">
        <v>79</v>
      </c>
      <c r="I8" s="547" t="s">
        <v>80</v>
      </c>
    </row>
    <row r="9" spans="1:9" ht="28.5" customHeight="1">
      <c r="A9" s="548"/>
      <c r="B9" s="548"/>
      <c r="C9" s="43" t="s">
        <v>81</v>
      </c>
      <c r="D9" s="43" t="s">
        <v>82</v>
      </c>
      <c r="E9" s="43" t="s">
        <v>81</v>
      </c>
      <c r="F9" s="43" t="s">
        <v>82</v>
      </c>
      <c r="G9" s="548"/>
      <c r="H9" s="548"/>
      <c r="I9" s="548"/>
    </row>
    <row r="10" spans="1:9" ht="28.5" customHeight="1">
      <c r="A10" s="44" t="s">
        <v>70</v>
      </c>
      <c r="B10" s="42"/>
      <c r="C10" s="42"/>
      <c r="D10" s="42"/>
      <c r="E10" s="42"/>
      <c r="F10" s="42"/>
      <c r="G10" s="42"/>
      <c r="H10" s="42"/>
      <c r="I10" s="42"/>
    </row>
    <row r="11" spans="1:9" ht="28.5" customHeight="1">
      <c r="A11" s="42" t="s">
        <v>85</v>
      </c>
      <c r="B11" s="41">
        <v>601</v>
      </c>
      <c r="C11" s="41">
        <v>13</v>
      </c>
      <c r="D11" s="41">
        <v>12.4</v>
      </c>
      <c r="E11" s="41">
        <f>SUM(B11*C11)</f>
        <v>7813</v>
      </c>
      <c r="F11" s="41">
        <f>SUM(B11*D11)</f>
        <v>7452.4000000000005</v>
      </c>
      <c r="G11" s="41"/>
      <c r="H11" s="41">
        <f>SUM(B11*4)-G11</f>
        <v>2404</v>
      </c>
      <c r="I11" s="41">
        <f>H11</f>
        <v>2404</v>
      </c>
    </row>
    <row r="12" spans="1:9" s="39" customFormat="1" ht="28.5" customHeight="1">
      <c r="A12" s="42"/>
      <c r="B12" s="41"/>
      <c r="C12" s="41"/>
      <c r="D12" s="41"/>
      <c r="E12" s="41"/>
      <c r="F12" s="41"/>
      <c r="G12" s="41"/>
      <c r="H12" s="41"/>
      <c r="I12" s="41"/>
    </row>
    <row r="13" spans="1:9" ht="28.5" customHeight="1">
      <c r="A13" s="44" t="s">
        <v>63</v>
      </c>
      <c r="B13" s="41"/>
      <c r="C13" s="41"/>
      <c r="D13" s="41"/>
      <c r="E13" s="41"/>
      <c r="F13" s="41"/>
      <c r="G13" s="41"/>
      <c r="H13" s="41"/>
      <c r="I13" s="41"/>
    </row>
    <row r="14" spans="1:9" ht="28.5" customHeight="1">
      <c r="A14" s="42" t="s">
        <v>64</v>
      </c>
      <c r="B14" s="41">
        <v>172</v>
      </c>
      <c r="C14" s="41">
        <v>7</v>
      </c>
      <c r="D14" s="41">
        <v>6.4</v>
      </c>
      <c r="E14" s="41">
        <f t="shared" ref="E14:E19" si="0">SUM(B14*C14)</f>
        <v>1204</v>
      </c>
      <c r="F14" s="41">
        <f>SUM(B14*D14)</f>
        <v>1100.8</v>
      </c>
      <c r="G14" s="41">
        <v>21</v>
      </c>
      <c r="H14" s="41">
        <f t="shared" ref="H14:H19" si="1">SUM(B14*2)-G14</f>
        <v>323</v>
      </c>
      <c r="I14" s="41">
        <f t="shared" ref="I14:I19" si="2">H14</f>
        <v>323</v>
      </c>
    </row>
    <row r="15" spans="1:9" ht="28.5" customHeight="1">
      <c r="A15" s="42" t="s">
        <v>65</v>
      </c>
      <c r="B15" s="41">
        <v>109</v>
      </c>
      <c r="C15" s="41">
        <v>7</v>
      </c>
      <c r="D15" s="41">
        <v>6.4</v>
      </c>
      <c r="E15" s="41">
        <f t="shared" si="0"/>
        <v>763</v>
      </c>
      <c r="F15" s="41">
        <f>SUM(B15*D15)</f>
        <v>697.6</v>
      </c>
      <c r="G15" s="41">
        <v>21</v>
      </c>
      <c r="H15" s="41">
        <f t="shared" si="1"/>
        <v>197</v>
      </c>
      <c r="I15" s="41">
        <f t="shared" si="2"/>
        <v>197</v>
      </c>
    </row>
    <row r="16" spans="1:9" ht="28.5" customHeight="1">
      <c r="A16" s="42" t="s">
        <v>66</v>
      </c>
      <c r="B16" s="41">
        <v>109</v>
      </c>
      <c r="C16" s="41">
        <v>7</v>
      </c>
      <c r="D16" s="41">
        <v>6.4</v>
      </c>
      <c r="E16" s="41">
        <f t="shared" si="0"/>
        <v>763</v>
      </c>
      <c r="F16" s="41">
        <f t="shared" ref="F16:F19" si="3">SUM(B16*D16)</f>
        <v>697.6</v>
      </c>
      <c r="G16" s="41">
        <v>21</v>
      </c>
      <c r="H16" s="41">
        <f t="shared" si="1"/>
        <v>197</v>
      </c>
      <c r="I16" s="41">
        <f t="shared" si="2"/>
        <v>197</v>
      </c>
    </row>
    <row r="17" spans="1:9" ht="28.5" customHeight="1">
      <c r="A17" s="42" t="s">
        <v>67</v>
      </c>
      <c r="B17" s="41">
        <v>158</v>
      </c>
      <c r="C17" s="41">
        <v>7</v>
      </c>
      <c r="D17" s="41">
        <v>6.4</v>
      </c>
      <c r="E17" s="41">
        <f t="shared" si="0"/>
        <v>1106</v>
      </c>
      <c r="F17" s="41">
        <f t="shared" si="3"/>
        <v>1011.2</v>
      </c>
      <c r="G17" s="41">
        <v>21</v>
      </c>
      <c r="H17" s="41">
        <f t="shared" si="1"/>
        <v>295</v>
      </c>
      <c r="I17" s="41">
        <f t="shared" si="2"/>
        <v>295</v>
      </c>
    </row>
    <row r="18" spans="1:9" ht="28.5" customHeight="1">
      <c r="A18" s="42" t="s">
        <v>68</v>
      </c>
      <c r="B18" s="41">
        <v>198</v>
      </c>
      <c r="C18" s="41">
        <v>7</v>
      </c>
      <c r="D18" s="41">
        <v>6.4</v>
      </c>
      <c r="E18" s="41">
        <f t="shared" si="0"/>
        <v>1386</v>
      </c>
      <c r="F18" s="41">
        <f t="shared" si="3"/>
        <v>1267.2</v>
      </c>
      <c r="G18" s="41">
        <v>21</v>
      </c>
      <c r="H18" s="41">
        <f t="shared" si="1"/>
        <v>375</v>
      </c>
      <c r="I18" s="41">
        <f t="shared" si="2"/>
        <v>375</v>
      </c>
    </row>
    <row r="19" spans="1:9" ht="28.5" customHeight="1">
      <c r="A19" s="42" t="s">
        <v>69</v>
      </c>
      <c r="B19" s="41">
        <v>196.5</v>
      </c>
      <c r="C19" s="41">
        <v>7</v>
      </c>
      <c r="D19" s="41">
        <v>6.4</v>
      </c>
      <c r="E19" s="41">
        <f t="shared" si="0"/>
        <v>1375.5</v>
      </c>
      <c r="F19" s="41">
        <f t="shared" si="3"/>
        <v>1257.6000000000001</v>
      </c>
      <c r="G19" s="41">
        <v>21</v>
      </c>
      <c r="H19" s="41">
        <f t="shared" si="1"/>
        <v>372</v>
      </c>
      <c r="I19" s="41">
        <f t="shared" si="2"/>
        <v>372</v>
      </c>
    </row>
    <row r="20" spans="1:9" ht="28.5" customHeight="1">
      <c r="A20" s="42"/>
      <c r="B20" s="41"/>
      <c r="C20" s="41"/>
      <c r="D20" s="41"/>
      <c r="E20" s="41"/>
      <c r="F20" s="41"/>
      <c r="G20" s="41"/>
      <c r="H20" s="41"/>
      <c r="I20" s="41"/>
    </row>
    <row r="21" spans="1:9" s="40" customFormat="1" ht="28.5" customHeight="1">
      <c r="A21" s="44" t="s">
        <v>6</v>
      </c>
      <c r="B21" s="45">
        <f>SUM(B11:B19)</f>
        <v>1543.5</v>
      </c>
      <c r="C21" s="45"/>
      <c r="D21" s="45"/>
      <c r="E21" s="45">
        <f>SUM(E11:E19)</f>
        <v>14410.5</v>
      </c>
      <c r="F21" s="45">
        <f>SUM(F11:F19)</f>
        <v>13484.400000000003</v>
      </c>
      <c r="G21" s="45">
        <f>SUM(G11:G19)</f>
        <v>126</v>
      </c>
      <c r="H21" s="45">
        <f>SUM(H11:H19)</f>
        <v>4163</v>
      </c>
      <c r="I21" s="45">
        <f>SUM(I11:I19)</f>
        <v>4163</v>
      </c>
    </row>
  </sheetData>
  <mergeCells count="7">
    <mergeCell ref="I8:I9"/>
    <mergeCell ref="C8:D8"/>
    <mergeCell ref="E8:F8"/>
    <mergeCell ref="A8:A9"/>
    <mergeCell ref="B8:B9"/>
    <mergeCell ref="G8:G9"/>
    <mergeCell ref="H8:H9"/>
  </mergeCells>
  <conditionalFormatting sqref="B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8</vt:i4>
      </vt:variant>
    </vt:vector>
  </HeadingPairs>
  <TitlesOfParts>
    <vt:vector size="20" baseType="lpstr">
      <vt:lpstr>Relatório de Compatibilidade</vt:lpstr>
      <vt:lpstr>Planilha Orcamentária</vt:lpstr>
      <vt:lpstr>Memória de Cálculo</vt:lpstr>
      <vt:lpstr>Cronograma (2)</vt:lpstr>
      <vt:lpstr>BDI (2)</vt:lpstr>
      <vt:lpstr>Plan1</vt:lpstr>
      <vt:lpstr>CROQUIS - PAVIM RIBANCEIRA (2)</vt:lpstr>
      <vt:lpstr>CROQUIS - PAVIM RIBANCEIRA (3)</vt:lpstr>
      <vt:lpstr>COMPOSIÇÃO RAMPA TIPO D</vt:lpstr>
      <vt:lpstr>QCI</vt:lpstr>
      <vt:lpstr>CRONOGRAMA - JANUÁRIA</vt:lpstr>
      <vt:lpstr>RELAÇÃO DE RUAS</vt:lpstr>
      <vt:lpstr>'BDI (2)'!Area_de_impressao</vt:lpstr>
      <vt:lpstr>'Cronograma (2)'!Area_de_impressao</vt:lpstr>
      <vt:lpstr>'CROQUIS - PAVIM RIBANCEIRA (2)'!Area_de_impressao</vt:lpstr>
      <vt:lpstr>'CROQUIS - PAVIM RIBANCEIRA (3)'!Area_de_impressao</vt:lpstr>
      <vt:lpstr>'Memória de Cálculo'!Area_de_impressao</vt:lpstr>
      <vt:lpstr>'Planilha Orcamentária'!Area_de_impressao</vt:lpstr>
      <vt:lpstr>'CRONOGRAMA - JANUÁRIA'!Titulos_de_impressao</vt:lpstr>
      <vt:lpstr>'Planilha Orcamentária'!Titulos_de_impressao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Gerrad Ferreira</cp:lastModifiedBy>
  <cp:lastPrinted>2023-08-07T12:47:28Z</cp:lastPrinted>
  <dcterms:created xsi:type="dcterms:W3CDTF">2011-06-14T19:45:38Z</dcterms:created>
  <dcterms:modified xsi:type="dcterms:W3CDTF">2023-10-10T16:57:07Z</dcterms:modified>
</cp:coreProperties>
</file>