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dimila\Desktop\LICITAÇÕES 2020\CALÇAMENTO EM BLOQUETE\"/>
    </mc:Choice>
  </mc:AlternateContent>
  <bookViews>
    <workbookView xWindow="0" yWindow="0" windowWidth="20490" windowHeight="7800"/>
  </bookViews>
  <sheets>
    <sheet name="Planilha Orçamentária BDMG" sheetId="1" r:id="rId1"/>
    <sheet name="CRONOGRAMA " sheetId="2" r:id="rId2"/>
    <sheet name="CALCULO CALÇAMENTO" sheetId="3" state="hidden" r:id="rId3"/>
    <sheet name="MEMÓRIA DE CÁLCULO" sheetId="5" r:id="rId4"/>
  </sheets>
  <externalReferences>
    <externalReference r:id="rId5"/>
    <externalReference r:id="rId6"/>
  </externalReferences>
  <definedNames>
    <definedName name="_xlnm.Print_Area" localSheetId="2">'CALCULO CALÇAMENTO'!$A$1:$I$41</definedName>
    <definedName name="_xlnm.Print_Area" localSheetId="1">'CRONOGRAMA '!$A$1:$P$26</definedName>
    <definedName name="_xlnm.Print_Area" localSheetId="3">'MEMÓRIA DE CÁLCULO'!$A$1:$I$285</definedName>
    <definedName name="_xlnm.Print_Area" localSheetId="0">'Planilha Orçamentária BDMG'!$A$1:$I$36</definedName>
    <definedName name="_xlnm.Print_Titles" localSheetId="2">'CALCULO CALÇAMENTO'!$13:$15</definedName>
    <definedName name="_xlnm.Print_Titles" localSheetId="3">'MEMÓRIA DE CÁLCULO'!$9:$15</definedName>
    <definedName name="_xlnm.Print_Titles" localSheetId="0">'Planilha Orçamentária BDMG'!$13:$15</definedName>
  </definedNames>
  <calcPr calcId="162913"/>
</workbook>
</file>

<file path=xl/calcChain.xml><?xml version="1.0" encoding="utf-8"?>
<calcChain xmlns="http://schemas.openxmlformats.org/spreadsheetml/2006/main">
  <c r="I48" i="5" l="1"/>
  <c r="F48" i="5"/>
  <c r="F170" i="5" l="1"/>
  <c r="F171" i="5"/>
  <c r="A172" i="5" l="1"/>
  <c r="A171" i="5"/>
  <c r="C84" i="5"/>
  <c r="G266" i="5" l="1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65" i="5"/>
  <c r="D262" i="5"/>
  <c r="D261" i="5"/>
  <c r="C262" i="5"/>
  <c r="C261" i="5"/>
  <c r="A240" i="5"/>
  <c r="A266" i="5" s="1"/>
  <c r="A241" i="5"/>
  <c r="A267" i="5" s="1"/>
  <c r="A242" i="5"/>
  <c r="A268" i="5" s="1"/>
  <c r="A243" i="5"/>
  <c r="A269" i="5" s="1"/>
  <c r="A244" i="5"/>
  <c r="A270" i="5" s="1"/>
  <c r="A245" i="5"/>
  <c r="A271" i="5" s="1"/>
  <c r="A246" i="5"/>
  <c r="A272" i="5" s="1"/>
  <c r="A247" i="5"/>
  <c r="A273" i="5" s="1"/>
  <c r="A248" i="5"/>
  <c r="A274" i="5" s="1"/>
  <c r="A249" i="5"/>
  <c r="A275" i="5" s="1"/>
  <c r="A250" i="5"/>
  <c r="A276" i="5" s="1"/>
  <c r="A251" i="5"/>
  <c r="A277" i="5" s="1"/>
  <c r="A252" i="5"/>
  <c r="A278" i="5" s="1"/>
  <c r="A253" i="5"/>
  <c r="A279" i="5" s="1"/>
  <c r="A239" i="5"/>
  <c r="A265" i="5" s="1"/>
  <c r="D213" i="5"/>
  <c r="D214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9" i="5"/>
  <c r="C229" i="5"/>
  <c r="C256" i="5" s="1"/>
  <c r="F202" i="5"/>
  <c r="C160" i="5"/>
  <c r="F160" i="5" s="1"/>
  <c r="C161" i="5"/>
  <c r="F161" i="5" s="1"/>
  <c r="C162" i="5"/>
  <c r="F162" i="5" s="1"/>
  <c r="C163" i="5"/>
  <c r="F163" i="5" s="1"/>
  <c r="E127" i="5"/>
  <c r="E202" i="5" s="1"/>
  <c r="C127" i="5"/>
  <c r="C173" i="5" s="1"/>
  <c r="F173" i="5" s="1"/>
  <c r="F100" i="5"/>
  <c r="C75" i="5"/>
  <c r="F75" i="5" s="1"/>
  <c r="G75" i="5" s="1"/>
  <c r="A75" i="5"/>
  <c r="A100" i="5" s="1"/>
  <c r="A127" i="5" s="1"/>
  <c r="A173" i="5" s="1"/>
  <c r="A202" i="5" s="1"/>
  <c r="A229" i="5" s="1"/>
  <c r="A256" i="5" s="1"/>
  <c r="A282" i="5" s="1"/>
  <c r="C49" i="5"/>
  <c r="H31" i="1"/>
  <c r="H32" i="1"/>
  <c r="H33" i="1"/>
  <c r="I235" i="5" s="1"/>
  <c r="H34" i="1"/>
  <c r="I260" i="5" s="1"/>
  <c r="G31" i="1"/>
  <c r="G32" i="1"/>
  <c r="H174" i="5"/>
  <c r="G174" i="5"/>
  <c r="B24" i="1"/>
  <c r="C192" i="5"/>
  <c r="C219" i="5" s="1"/>
  <c r="C246" i="5" s="1"/>
  <c r="C191" i="5"/>
  <c r="C218" i="5" s="1"/>
  <c r="C245" i="5" s="1"/>
  <c r="D245" i="5" s="1"/>
  <c r="H245" i="5" s="1"/>
  <c r="C190" i="5"/>
  <c r="C217" i="5" s="1"/>
  <c r="C244" i="5" s="1"/>
  <c r="D244" i="5" s="1"/>
  <c r="H244" i="5" s="1"/>
  <c r="C189" i="5"/>
  <c r="C216" i="5" s="1"/>
  <c r="C243" i="5" s="1"/>
  <c r="D243" i="5" s="1"/>
  <c r="H243" i="5" s="1"/>
  <c r="C149" i="5"/>
  <c r="F148" i="5"/>
  <c r="G148" i="5" s="1"/>
  <c r="H148" i="5" s="1"/>
  <c r="F147" i="5"/>
  <c r="G147" i="5" s="1"/>
  <c r="H147" i="5" s="1"/>
  <c r="F146" i="5"/>
  <c r="G146" i="5" s="1"/>
  <c r="H146" i="5" s="1"/>
  <c r="F145" i="5"/>
  <c r="G145" i="5" s="1"/>
  <c r="H145" i="5" s="1"/>
  <c r="F144" i="5"/>
  <c r="G144" i="5" s="1"/>
  <c r="H144" i="5" s="1"/>
  <c r="F143" i="5"/>
  <c r="G143" i="5" s="1"/>
  <c r="H143" i="5" s="1"/>
  <c r="F142" i="5"/>
  <c r="G142" i="5" s="1"/>
  <c r="H142" i="5" s="1"/>
  <c r="F141" i="5"/>
  <c r="G141" i="5" s="1"/>
  <c r="H141" i="5" s="1"/>
  <c r="F140" i="5"/>
  <c r="G140" i="5" s="1"/>
  <c r="H140" i="5" s="1"/>
  <c r="F139" i="5"/>
  <c r="G139" i="5" s="1"/>
  <c r="H139" i="5" s="1"/>
  <c r="F138" i="5"/>
  <c r="G138" i="5" s="1"/>
  <c r="H138" i="5" s="1"/>
  <c r="F137" i="5"/>
  <c r="G137" i="5" s="1"/>
  <c r="H137" i="5" s="1"/>
  <c r="F136" i="5"/>
  <c r="F135" i="5"/>
  <c r="G135" i="5" s="1"/>
  <c r="I131" i="5"/>
  <c r="H128" i="5"/>
  <c r="E126" i="5"/>
  <c r="E201" i="5" s="1"/>
  <c r="E125" i="5"/>
  <c r="E200" i="5" s="1"/>
  <c r="E124" i="5"/>
  <c r="E199" i="5" s="1"/>
  <c r="E123" i="5"/>
  <c r="E198" i="5" s="1"/>
  <c r="E122" i="5"/>
  <c r="E197" i="5" s="1"/>
  <c r="E121" i="5"/>
  <c r="E196" i="5" s="1"/>
  <c r="E120" i="5"/>
  <c r="E195" i="5" s="1"/>
  <c r="E119" i="5"/>
  <c r="E194" i="5" s="1"/>
  <c r="E118" i="5"/>
  <c r="E193" i="5" s="1"/>
  <c r="E117" i="5"/>
  <c r="E192" i="5" s="1"/>
  <c r="E116" i="5"/>
  <c r="E191" i="5" s="1"/>
  <c r="E115" i="5"/>
  <c r="E190" i="5" s="1"/>
  <c r="E114" i="5"/>
  <c r="E189" i="5" s="1"/>
  <c r="E113" i="5"/>
  <c r="E188" i="5" s="1"/>
  <c r="E112" i="5"/>
  <c r="E187" i="5" s="1"/>
  <c r="E111" i="5"/>
  <c r="E186" i="5" s="1"/>
  <c r="K186" i="5" s="1"/>
  <c r="E185" i="5"/>
  <c r="H101" i="5"/>
  <c r="G101" i="5"/>
  <c r="H76" i="5"/>
  <c r="D74" i="5"/>
  <c r="D99" i="5" s="1"/>
  <c r="D126" i="5" s="1"/>
  <c r="D201" i="5" s="1"/>
  <c r="C74" i="5"/>
  <c r="C99" i="5" s="1"/>
  <c r="C126" i="5" s="1"/>
  <c r="C172" i="5" s="1"/>
  <c r="F172" i="5" s="1"/>
  <c r="A74" i="5"/>
  <c r="A99" i="5" s="1"/>
  <c r="A126" i="5" s="1"/>
  <c r="A201" i="5" s="1"/>
  <c r="A228" i="5" s="1"/>
  <c r="A255" i="5" s="1"/>
  <c r="A281" i="5" s="1"/>
  <c r="D73" i="5"/>
  <c r="D98" i="5" s="1"/>
  <c r="D125" i="5" s="1"/>
  <c r="D200" i="5" s="1"/>
  <c r="A73" i="5"/>
  <c r="A98" i="5" s="1"/>
  <c r="A125" i="5" s="1"/>
  <c r="A200" i="5" s="1"/>
  <c r="A227" i="5" s="1"/>
  <c r="A254" i="5" s="1"/>
  <c r="A280" i="5" s="1"/>
  <c r="D72" i="5"/>
  <c r="C72" i="5"/>
  <c r="C97" i="5" s="1"/>
  <c r="C124" i="5" s="1"/>
  <c r="C199" i="5" s="1"/>
  <c r="C226" i="5" s="1"/>
  <c r="A72" i="5"/>
  <c r="D71" i="5"/>
  <c r="D96" i="5" s="1"/>
  <c r="D123" i="5" s="1"/>
  <c r="D198" i="5" s="1"/>
  <c r="C71" i="5"/>
  <c r="C96" i="5" s="1"/>
  <c r="A71" i="5"/>
  <c r="D70" i="5"/>
  <c r="C70" i="5"/>
  <c r="C95" i="5" s="1"/>
  <c r="C122" i="5" s="1"/>
  <c r="C197" i="5" s="1"/>
  <c r="C224" i="5" s="1"/>
  <c r="C251" i="5" s="1"/>
  <c r="D251" i="5" s="1"/>
  <c r="H251" i="5" s="1"/>
  <c r="H277" i="5" s="1"/>
  <c r="A70" i="5"/>
  <c r="K69" i="5"/>
  <c r="D69" i="5"/>
  <c r="D94" i="5" s="1"/>
  <c r="D121" i="5" s="1"/>
  <c r="D196" i="5" s="1"/>
  <c r="C69" i="5"/>
  <c r="C94" i="5" s="1"/>
  <c r="A69" i="5"/>
  <c r="D68" i="5"/>
  <c r="D93" i="5" s="1"/>
  <c r="D120" i="5" s="1"/>
  <c r="D195" i="5" s="1"/>
  <c r="C68" i="5"/>
  <c r="C93" i="5" s="1"/>
  <c r="A68" i="5"/>
  <c r="D67" i="5"/>
  <c r="D92" i="5" s="1"/>
  <c r="D119" i="5" s="1"/>
  <c r="D194" i="5" s="1"/>
  <c r="C67" i="5"/>
  <c r="A67" i="5"/>
  <c r="D66" i="5"/>
  <c r="D91" i="5" s="1"/>
  <c r="D118" i="5" s="1"/>
  <c r="D193" i="5" s="1"/>
  <c r="C66" i="5"/>
  <c r="C91" i="5" s="1"/>
  <c r="C118" i="5" s="1"/>
  <c r="A66" i="5"/>
  <c r="D65" i="5"/>
  <c r="D90" i="5" s="1"/>
  <c r="D117" i="5" s="1"/>
  <c r="A65" i="5"/>
  <c r="D64" i="5"/>
  <c r="D89" i="5" s="1"/>
  <c r="D116" i="5" s="1"/>
  <c r="C89" i="5"/>
  <c r="A64" i="5"/>
  <c r="D63" i="5"/>
  <c r="D88" i="5" s="1"/>
  <c r="D115" i="5" s="1"/>
  <c r="C88" i="5"/>
  <c r="A63" i="5"/>
  <c r="D62" i="5"/>
  <c r="D87" i="5" s="1"/>
  <c r="D114" i="5" s="1"/>
  <c r="C87" i="5"/>
  <c r="A62" i="5"/>
  <c r="D61" i="5"/>
  <c r="D86" i="5" s="1"/>
  <c r="D113" i="5" s="1"/>
  <c r="D188" i="5" s="1"/>
  <c r="C86" i="5"/>
  <c r="A61" i="5"/>
  <c r="D60" i="5"/>
  <c r="D85" i="5" s="1"/>
  <c r="D112" i="5" s="1"/>
  <c r="D187" i="5" s="1"/>
  <c r="A60" i="5"/>
  <c r="D59" i="5"/>
  <c r="D84" i="5" s="1"/>
  <c r="D111" i="5" s="1"/>
  <c r="D186" i="5" s="1"/>
  <c r="A59" i="5"/>
  <c r="D58" i="5"/>
  <c r="D83" i="5" s="1"/>
  <c r="D110" i="5" s="1"/>
  <c r="D185" i="5" s="1"/>
  <c r="C58" i="5"/>
  <c r="C83" i="5" s="1"/>
  <c r="A58" i="5"/>
  <c r="K57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I24" i="5"/>
  <c r="H24" i="5"/>
  <c r="E24" i="5"/>
  <c r="D24" i="5"/>
  <c r="C24" i="5"/>
  <c r="F23" i="5"/>
  <c r="F24" i="5" s="1"/>
  <c r="G202" i="5" l="1"/>
  <c r="H202" i="5" s="1"/>
  <c r="D256" i="5"/>
  <c r="D246" i="5"/>
  <c r="F229" i="5"/>
  <c r="G229" i="5" s="1"/>
  <c r="H229" i="5" s="1"/>
  <c r="C277" i="5"/>
  <c r="F149" i="5"/>
  <c r="D277" i="5"/>
  <c r="I271" i="5"/>
  <c r="I244" i="5"/>
  <c r="I251" i="5"/>
  <c r="I243" i="5"/>
  <c r="I245" i="5"/>
  <c r="I269" i="5"/>
  <c r="I277" i="5"/>
  <c r="I270" i="5"/>
  <c r="C193" i="5"/>
  <c r="C220" i="5" s="1"/>
  <c r="C247" i="5" s="1"/>
  <c r="C164" i="5"/>
  <c r="F164" i="5" s="1"/>
  <c r="F226" i="5"/>
  <c r="G226" i="5" s="1"/>
  <c r="H226" i="5" s="1"/>
  <c r="C253" i="5"/>
  <c r="F59" i="5"/>
  <c r="G59" i="5" s="1"/>
  <c r="C168" i="5"/>
  <c r="F168" i="5" s="1"/>
  <c r="F60" i="5"/>
  <c r="G60" i="5" s="1"/>
  <c r="F66" i="5"/>
  <c r="G66" i="5" s="1"/>
  <c r="F68" i="5"/>
  <c r="G68" i="5" s="1"/>
  <c r="C170" i="5"/>
  <c r="F127" i="5"/>
  <c r="G127" i="5" s="1"/>
  <c r="F224" i="5"/>
  <c r="G224" i="5" s="1"/>
  <c r="C76" i="5"/>
  <c r="J31" i="5"/>
  <c r="F218" i="5"/>
  <c r="G218" i="5" s="1"/>
  <c r="J46" i="5"/>
  <c r="F70" i="5"/>
  <c r="G70" i="5" s="1"/>
  <c r="F73" i="5"/>
  <c r="G73" i="5" s="1"/>
  <c r="F219" i="5"/>
  <c r="G219" i="5" s="1"/>
  <c r="F49" i="5"/>
  <c r="J49" i="5" s="1"/>
  <c r="E18" i="1" s="1"/>
  <c r="G136" i="5"/>
  <c r="G149" i="5" s="1"/>
  <c r="F116" i="5"/>
  <c r="G116" i="5" s="1"/>
  <c r="D191" i="5"/>
  <c r="F191" i="5" s="1"/>
  <c r="G191" i="5" s="1"/>
  <c r="C85" i="5"/>
  <c r="C112" i="5" s="1"/>
  <c r="J39" i="5"/>
  <c r="F58" i="5"/>
  <c r="G58" i="5" s="1"/>
  <c r="F62" i="5"/>
  <c r="G62" i="5" s="1"/>
  <c r="F71" i="5"/>
  <c r="G71" i="5" s="1"/>
  <c r="F72" i="5"/>
  <c r="G72" i="5" s="1"/>
  <c r="D97" i="5"/>
  <c r="D124" i="5" s="1"/>
  <c r="D199" i="5" s="1"/>
  <c r="F199" i="5" s="1"/>
  <c r="G199" i="5" s="1"/>
  <c r="F216" i="5"/>
  <c r="G216" i="5" s="1"/>
  <c r="F217" i="5"/>
  <c r="G217" i="5" s="1"/>
  <c r="F65" i="5"/>
  <c r="G65" i="5" s="1"/>
  <c r="F67" i="5"/>
  <c r="G67" i="5" s="1"/>
  <c r="F126" i="5"/>
  <c r="G126" i="5" s="1"/>
  <c r="C201" i="5"/>
  <c r="F220" i="5"/>
  <c r="G220" i="5" s="1"/>
  <c r="F64" i="5"/>
  <c r="G64" i="5" s="1"/>
  <c r="F74" i="5"/>
  <c r="G74" i="5" s="1"/>
  <c r="F84" i="5"/>
  <c r="C92" i="5"/>
  <c r="F92" i="5" s="1"/>
  <c r="F99" i="5"/>
  <c r="F117" i="5"/>
  <c r="G117" i="5" s="1"/>
  <c r="D192" i="5"/>
  <c r="F192" i="5" s="1"/>
  <c r="G192" i="5" s="1"/>
  <c r="D189" i="5"/>
  <c r="F114" i="5"/>
  <c r="G114" i="5" s="1"/>
  <c r="D190" i="5"/>
  <c r="F115" i="5"/>
  <c r="G115" i="5" s="1"/>
  <c r="D95" i="5"/>
  <c r="D122" i="5" s="1"/>
  <c r="I148" i="5"/>
  <c r="G23" i="5"/>
  <c r="G24" i="5" s="1"/>
  <c r="F61" i="5"/>
  <c r="G61" i="5" s="1"/>
  <c r="F69" i="5"/>
  <c r="G69" i="5" s="1"/>
  <c r="F87" i="5"/>
  <c r="F89" i="5"/>
  <c r="F91" i="5"/>
  <c r="F93" i="5"/>
  <c r="C120" i="5"/>
  <c r="C166" i="5" s="1"/>
  <c r="F166" i="5" s="1"/>
  <c r="C113" i="5"/>
  <c r="C159" i="5" s="1"/>
  <c r="F159" i="5" s="1"/>
  <c r="F86" i="5"/>
  <c r="C121" i="5"/>
  <c r="C167" i="5" s="1"/>
  <c r="F167" i="5" s="1"/>
  <c r="F94" i="5"/>
  <c r="C123" i="5"/>
  <c r="C169" i="5" s="1"/>
  <c r="F169" i="5" s="1"/>
  <c r="F96" i="5"/>
  <c r="F88" i="5"/>
  <c r="C90" i="5"/>
  <c r="F90" i="5" s="1"/>
  <c r="F63" i="5"/>
  <c r="G63" i="5" s="1"/>
  <c r="F83" i="5"/>
  <c r="C98" i="5"/>
  <c r="C110" i="5"/>
  <c r="F118" i="5"/>
  <c r="G118" i="5" s="1"/>
  <c r="I137" i="5"/>
  <c r="I138" i="5"/>
  <c r="I139" i="5"/>
  <c r="I140" i="5"/>
  <c r="I141" i="5"/>
  <c r="I142" i="5"/>
  <c r="I143" i="5"/>
  <c r="I144" i="5"/>
  <c r="I145" i="5"/>
  <c r="I146" i="5"/>
  <c r="I147" i="5"/>
  <c r="D253" i="5" l="1"/>
  <c r="C279" i="5"/>
  <c r="D247" i="5"/>
  <c r="C273" i="5"/>
  <c r="H246" i="5"/>
  <c r="H256" i="5"/>
  <c r="C101" i="5"/>
  <c r="F201" i="5"/>
  <c r="F124" i="5"/>
  <c r="G124" i="5" s="1"/>
  <c r="G201" i="5"/>
  <c r="H201" i="5" s="1"/>
  <c r="C255" i="5"/>
  <c r="F228" i="5"/>
  <c r="G228" i="5" s="1"/>
  <c r="H228" i="5" s="1"/>
  <c r="H230" i="5" s="1"/>
  <c r="C111" i="5"/>
  <c r="C157" i="5" s="1"/>
  <c r="F157" i="5" s="1"/>
  <c r="F85" i="5"/>
  <c r="H136" i="5"/>
  <c r="C187" i="5"/>
  <c r="C158" i="5"/>
  <c r="F158" i="5" s="1"/>
  <c r="F193" i="5"/>
  <c r="G193" i="5" s="1"/>
  <c r="H193" i="5" s="1"/>
  <c r="F112" i="5"/>
  <c r="G112" i="5" s="1"/>
  <c r="H220" i="5"/>
  <c r="H217" i="5"/>
  <c r="H219" i="5"/>
  <c r="H218" i="5"/>
  <c r="H224" i="5"/>
  <c r="H216" i="5"/>
  <c r="H199" i="5"/>
  <c r="H192" i="5"/>
  <c r="H191" i="5"/>
  <c r="F76" i="5"/>
  <c r="C119" i="5"/>
  <c r="C165" i="5" s="1"/>
  <c r="F165" i="5" s="1"/>
  <c r="F97" i="5"/>
  <c r="F95" i="5"/>
  <c r="G83" i="5"/>
  <c r="C195" i="5"/>
  <c r="C222" i="5" s="1"/>
  <c r="F120" i="5"/>
  <c r="G120" i="5" s="1"/>
  <c r="F189" i="5"/>
  <c r="G189" i="5" s="1"/>
  <c r="F98" i="5"/>
  <c r="C125" i="5"/>
  <c r="C185" i="5"/>
  <c r="F110" i="5"/>
  <c r="C196" i="5"/>
  <c r="C223" i="5" s="1"/>
  <c r="F121" i="5"/>
  <c r="G121" i="5" s="1"/>
  <c r="C188" i="5"/>
  <c r="C215" i="5" s="1"/>
  <c r="F113" i="5"/>
  <c r="G113" i="5" s="1"/>
  <c r="F123" i="5"/>
  <c r="G123" i="5" s="1"/>
  <c r="C198" i="5"/>
  <c r="C225" i="5" s="1"/>
  <c r="D197" i="5"/>
  <c r="F122" i="5"/>
  <c r="G122" i="5" s="1"/>
  <c r="F190" i="5"/>
  <c r="G190" i="5" s="1"/>
  <c r="F111" i="5" l="1"/>
  <c r="G111" i="5" s="1"/>
  <c r="D255" i="5"/>
  <c r="C281" i="5"/>
  <c r="I272" i="5"/>
  <c r="I246" i="5"/>
  <c r="H253" i="5"/>
  <c r="D279" i="5"/>
  <c r="I282" i="5"/>
  <c r="I256" i="5"/>
  <c r="H247" i="5"/>
  <c r="D273" i="5"/>
  <c r="C252" i="5"/>
  <c r="F225" i="5"/>
  <c r="G225" i="5" s="1"/>
  <c r="H225" i="5" s="1"/>
  <c r="F222" i="5"/>
  <c r="G222" i="5" s="1"/>
  <c r="H222" i="5" s="1"/>
  <c r="C249" i="5"/>
  <c r="C242" i="5"/>
  <c r="F215" i="5"/>
  <c r="C214" i="5"/>
  <c r="F187" i="5"/>
  <c r="G187" i="5" s="1"/>
  <c r="H187" i="5" s="1"/>
  <c r="F156" i="5"/>
  <c r="C174" i="5"/>
  <c r="C128" i="5"/>
  <c r="F119" i="5"/>
  <c r="G119" i="5" s="1"/>
  <c r="C194" i="5"/>
  <c r="C221" i="5" s="1"/>
  <c r="H149" i="5"/>
  <c r="I136" i="5"/>
  <c r="I149" i="5" s="1"/>
  <c r="C250" i="5"/>
  <c r="F223" i="5"/>
  <c r="G223" i="5" s="1"/>
  <c r="H223" i="5" s="1"/>
  <c r="H189" i="5"/>
  <c r="H190" i="5"/>
  <c r="G76" i="5"/>
  <c r="J76" i="5" s="1"/>
  <c r="E20" i="1" s="1"/>
  <c r="F101" i="5"/>
  <c r="J101" i="5" s="1"/>
  <c r="E21" i="1" s="1"/>
  <c r="F188" i="5"/>
  <c r="G188" i="5" s="1"/>
  <c r="F125" i="5"/>
  <c r="G125" i="5" s="1"/>
  <c r="F198" i="5"/>
  <c r="G198" i="5" s="1"/>
  <c r="F185" i="5"/>
  <c r="F195" i="5"/>
  <c r="G195" i="5" s="1"/>
  <c r="F197" i="5"/>
  <c r="G197" i="5" s="1"/>
  <c r="F196" i="5"/>
  <c r="G196" i="5" s="1"/>
  <c r="G110" i="5"/>
  <c r="I110" i="5" s="1"/>
  <c r="G215" i="5" l="1"/>
  <c r="H215" i="5" s="1"/>
  <c r="F230" i="5"/>
  <c r="F186" i="5"/>
  <c r="G186" i="5" s="1"/>
  <c r="H186" i="5" s="1"/>
  <c r="F213" i="5"/>
  <c r="G213" i="5" s="1"/>
  <c r="H213" i="5" s="1"/>
  <c r="F194" i="5"/>
  <c r="G194" i="5" s="1"/>
  <c r="H194" i="5" s="1"/>
  <c r="H273" i="5"/>
  <c r="I273" i="5" s="1"/>
  <c r="I247" i="5"/>
  <c r="H279" i="5"/>
  <c r="I279" i="5" s="1"/>
  <c r="I253" i="5"/>
  <c r="H255" i="5"/>
  <c r="D281" i="5"/>
  <c r="D249" i="5"/>
  <c r="C275" i="5"/>
  <c r="D242" i="5"/>
  <c r="D252" i="5"/>
  <c r="C278" i="5"/>
  <c r="D250" i="5"/>
  <c r="C276" i="5"/>
  <c r="D240" i="5"/>
  <c r="H240" i="5" s="1"/>
  <c r="F227" i="5"/>
  <c r="G227" i="5" s="1"/>
  <c r="H227" i="5" s="1"/>
  <c r="C241" i="5"/>
  <c r="F214" i="5"/>
  <c r="G214" i="5" s="1"/>
  <c r="H214" i="5" s="1"/>
  <c r="C248" i="5"/>
  <c r="F221" i="5"/>
  <c r="G221" i="5" s="1"/>
  <c r="H221" i="5" s="1"/>
  <c r="F174" i="5"/>
  <c r="J174" i="5" s="1"/>
  <c r="E25" i="1" s="1"/>
  <c r="G128" i="5"/>
  <c r="J128" i="5" s="1"/>
  <c r="E24" i="1" s="1"/>
  <c r="C203" i="5"/>
  <c r="C239" i="5"/>
  <c r="C265" i="5" s="1"/>
  <c r="C230" i="5"/>
  <c r="F212" i="5"/>
  <c r="H195" i="5"/>
  <c r="H197" i="5"/>
  <c r="H196" i="5"/>
  <c r="H198" i="5"/>
  <c r="H188" i="5"/>
  <c r="F128" i="5"/>
  <c r="F200" i="5"/>
  <c r="G200" i="5" s="1"/>
  <c r="G185" i="5"/>
  <c r="H185" i="5" s="1"/>
  <c r="F203" i="5" l="1"/>
  <c r="D248" i="5"/>
  <c r="C274" i="5"/>
  <c r="D254" i="5"/>
  <c r="H250" i="5"/>
  <c r="D276" i="5"/>
  <c r="H242" i="5"/>
  <c r="D268" i="5"/>
  <c r="H281" i="5"/>
  <c r="I281" i="5" s="1"/>
  <c r="I255" i="5"/>
  <c r="D241" i="5"/>
  <c r="H252" i="5"/>
  <c r="D278" i="5"/>
  <c r="H249" i="5"/>
  <c r="D275" i="5"/>
  <c r="G203" i="5"/>
  <c r="G212" i="5"/>
  <c r="D239" i="5"/>
  <c r="C257" i="5"/>
  <c r="H200" i="5"/>
  <c r="H203" i="5" s="1"/>
  <c r="J203" i="5" s="1"/>
  <c r="E29" i="1" s="1"/>
  <c r="D265" i="5" l="1"/>
  <c r="H239" i="5"/>
  <c r="I239" i="5" s="1"/>
  <c r="C283" i="5"/>
  <c r="H278" i="5"/>
  <c r="I278" i="5" s="1"/>
  <c r="I252" i="5"/>
  <c r="H241" i="5"/>
  <c r="H254" i="5"/>
  <c r="H275" i="5"/>
  <c r="I275" i="5" s="1"/>
  <c r="I249" i="5"/>
  <c r="I266" i="5"/>
  <c r="I240" i="5"/>
  <c r="H276" i="5"/>
  <c r="I276" i="5" s="1"/>
  <c r="I250" i="5"/>
  <c r="H248" i="5"/>
  <c r="D274" i="5"/>
  <c r="I268" i="5"/>
  <c r="I242" i="5"/>
  <c r="D257" i="5"/>
  <c r="H212" i="5"/>
  <c r="G230" i="5"/>
  <c r="D283" i="5" l="1"/>
  <c r="H274" i="5"/>
  <c r="I274" i="5" s="1"/>
  <c r="I248" i="5"/>
  <c r="I280" i="5"/>
  <c r="I254" i="5"/>
  <c r="I267" i="5"/>
  <c r="I241" i="5"/>
  <c r="H257" i="5"/>
  <c r="H265" i="5"/>
  <c r="J230" i="5"/>
  <c r="E30" i="1" s="1"/>
  <c r="I265" i="5" l="1"/>
  <c r="H283" i="5"/>
  <c r="J283" i="5" s="1"/>
  <c r="E34" i="1" s="1"/>
  <c r="J257" i="5"/>
  <c r="E33" i="1" s="1"/>
  <c r="G34" i="1" l="1"/>
  <c r="G33" i="1"/>
  <c r="I32" i="1" l="1"/>
  <c r="C15" i="2" s="1"/>
  <c r="E15" i="2" l="1"/>
  <c r="G15" i="2" s="1"/>
  <c r="I15" i="2"/>
  <c r="K15" i="2" s="1"/>
  <c r="M15" i="2" s="1"/>
  <c r="O15" i="2" s="1"/>
  <c r="K25" i="3"/>
  <c r="B36" i="3"/>
  <c r="E35" i="3"/>
  <c r="E36" i="3"/>
  <c r="E34" i="3"/>
  <c r="E27" i="3"/>
  <c r="F26" i="3"/>
  <c r="G27" i="3"/>
  <c r="G30" i="3" s="1"/>
  <c r="G31" i="3" s="1"/>
  <c r="G26" i="3"/>
  <c r="E20" i="3"/>
  <c r="E26" i="3" s="1"/>
  <c r="B35" i="3"/>
  <c r="B34" i="3"/>
  <c r="B30" i="3"/>
  <c r="B27" i="3"/>
  <c r="B26" i="3"/>
  <c r="B23" i="3"/>
  <c r="B20" i="3"/>
  <c r="B17" i="3"/>
  <c r="Q20" i="2"/>
  <c r="Q19" i="2"/>
  <c r="Q18" i="2"/>
  <c r="R20" i="2"/>
  <c r="R19" i="2"/>
  <c r="R18" i="2"/>
  <c r="G10" i="2"/>
  <c r="I10" i="2" s="1"/>
  <c r="K10" i="2" s="1"/>
  <c r="M10" i="2" s="1"/>
  <c r="O10" i="2" s="1"/>
  <c r="G36" i="3" l="1"/>
  <c r="G34" i="3"/>
  <c r="G35" i="3"/>
  <c r="R17" i="2"/>
  <c r="R15" i="2"/>
  <c r="R16" i="2" l="1"/>
  <c r="H17" i="1" l="1"/>
  <c r="H18" i="1"/>
  <c r="H19" i="1"/>
  <c r="H20" i="1"/>
  <c r="H21" i="1"/>
  <c r="H22" i="1"/>
  <c r="I22" i="1" s="1"/>
  <c r="H23" i="1"/>
  <c r="H24" i="1"/>
  <c r="H25" i="1"/>
  <c r="H26" i="1"/>
  <c r="I26" i="1" s="1"/>
  <c r="H27" i="1"/>
  <c r="I27" i="1" s="1"/>
  <c r="H28" i="1"/>
  <c r="H29" i="1"/>
  <c r="H30" i="1"/>
  <c r="H35" i="1"/>
  <c r="H16" i="1"/>
  <c r="I181" i="5" l="1"/>
  <c r="I27" i="5"/>
  <c r="I208" i="5"/>
  <c r="I106" i="5"/>
  <c r="I54" i="5"/>
  <c r="I152" i="5"/>
  <c r="I79" i="5"/>
  <c r="I19" i="5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5" i="1"/>
  <c r="G16" i="1"/>
  <c r="I59" i="5" l="1"/>
  <c r="I33" i="5"/>
  <c r="I16" i="1"/>
  <c r="C12" i="2" s="1"/>
  <c r="I23" i="1"/>
  <c r="C14" i="2" s="1"/>
  <c r="I19" i="1"/>
  <c r="C13" i="2" s="1"/>
  <c r="I99" i="5"/>
  <c r="I100" i="5"/>
  <c r="I91" i="5"/>
  <c r="I83" i="5"/>
  <c r="I90" i="5"/>
  <c r="I84" i="5"/>
  <c r="I89" i="5"/>
  <c r="I87" i="5"/>
  <c r="I94" i="5"/>
  <c r="I92" i="5"/>
  <c r="I93" i="5"/>
  <c r="I86" i="5"/>
  <c r="I88" i="5"/>
  <c r="I96" i="5"/>
  <c r="I98" i="5"/>
  <c r="I95" i="5"/>
  <c r="I97" i="5"/>
  <c r="I85" i="5"/>
  <c r="I70" i="5"/>
  <c r="I68" i="5"/>
  <c r="I65" i="5"/>
  <c r="I62" i="5"/>
  <c r="I73" i="5"/>
  <c r="I75" i="5"/>
  <c r="I74" i="5"/>
  <c r="I71" i="5"/>
  <c r="I66" i="5"/>
  <c r="I67" i="5"/>
  <c r="I72" i="5"/>
  <c r="I64" i="5"/>
  <c r="I69" i="5"/>
  <c r="I61" i="5"/>
  <c r="I63" i="5"/>
  <c r="I60" i="5"/>
  <c r="I58" i="5"/>
  <c r="I229" i="5"/>
  <c r="I226" i="5"/>
  <c r="I224" i="5"/>
  <c r="I217" i="5"/>
  <c r="I228" i="5"/>
  <c r="I219" i="5"/>
  <c r="I216" i="5"/>
  <c r="I218" i="5"/>
  <c r="I220" i="5"/>
  <c r="I223" i="5"/>
  <c r="I225" i="5"/>
  <c r="I222" i="5"/>
  <c r="I215" i="5"/>
  <c r="I213" i="5"/>
  <c r="I227" i="5"/>
  <c r="I221" i="5"/>
  <c r="I214" i="5"/>
  <c r="I212" i="5"/>
  <c r="I202" i="5"/>
  <c r="I193" i="5"/>
  <c r="I192" i="5"/>
  <c r="I201" i="5"/>
  <c r="I191" i="5"/>
  <c r="I199" i="5"/>
  <c r="I187" i="5"/>
  <c r="I189" i="5"/>
  <c r="I194" i="5"/>
  <c r="I190" i="5"/>
  <c r="I188" i="5"/>
  <c r="I196" i="5"/>
  <c r="I195" i="5"/>
  <c r="I198" i="5"/>
  <c r="I185" i="5"/>
  <c r="I197" i="5"/>
  <c r="I186" i="5"/>
  <c r="I200" i="5"/>
  <c r="I28" i="1"/>
  <c r="C16" i="2" s="1"/>
  <c r="I161" i="5"/>
  <c r="I167" i="5"/>
  <c r="I168" i="5"/>
  <c r="I173" i="5"/>
  <c r="I162" i="5"/>
  <c r="I172" i="5"/>
  <c r="I163" i="5"/>
  <c r="I160" i="5"/>
  <c r="I159" i="5"/>
  <c r="I170" i="5"/>
  <c r="I166" i="5"/>
  <c r="I169" i="5"/>
  <c r="I164" i="5"/>
  <c r="I165" i="5"/>
  <c r="I158" i="5"/>
  <c r="I171" i="5"/>
  <c r="I157" i="5"/>
  <c r="I156" i="5"/>
  <c r="I124" i="5"/>
  <c r="I116" i="5"/>
  <c r="I126" i="5"/>
  <c r="I118" i="5"/>
  <c r="I114" i="5"/>
  <c r="I115" i="5"/>
  <c r="I117" i="5"/>
  <c r="I127" i="5"/>
  <c r="I121" i="5"/>
  <c r="I122" i="5"/>
  <c r="I120" i="5"/>
  <c r="I112" i="5"/>
  <c r="I111" i="5"/>
  <c r="I123" i="5"/>
  <c r="I113" i="5"/>
  <c r="I125" i="5"/>
  <c r="I119" i="5"/>
  <c r="I34" i="5"/>
  <c r="I40" i="5"/>
  <c r="I36" i="5"/>
  <c r="I37" i="5"/>
  <c r="I44" i="5"/>
  <c r="I43" i="5"/>
  <c r="I31" i="5"/>
  <c r="I46" i="5"/>
  <c r="I41" i="5"/>
  <c r="I45" i="5"/>
  <c r="I38" i="5"/>
  <c r="I135" i="5"/>
  <c r="I47" i="5"/>
  <c r="I39" i="5"/>
  <c r="I35" i="5"/>
  <c r="I42" i="5"/>
  <c r="I32" i="5"/>
  <c r="G36" i="1"/>
  <c r="I12" i="2" l="1"/>
  <c r="K12" i="2" s="1"/>
  <c r="M12" i="2" s="1"/>
  <c r="O12" i="2" s="1"/>
  <c r="E12" i="2"/>
  <c r="G12" i="2" s="1"/>
  <c r="I13" i="2"/>
  <c r="K13" i="2" s="1"/>
  <c r="M13" i="2" s="1"/>
  <c r="O13" i="2" s="1"/>
  <c r="E13" i="2"/>
  <c r="G13" i="2" s="1"/>
  <c r="E14" i="2"/>
  <c r="I14" i="2"/>
  <c r="I16" i="2"/>
  <c r="K16" i="2" s="1"/>
  <c r="M16" i="2" s="1"/>
  <c r="O16" i="2" s="1"/>
  <c r="E16" i="2"/>
  <c r="G16" i="2" s="1"/>
  <c r="C19" i="2"/>
  <c r="D16" i="2" s="1"/>
  <c r="I36" i="1"/>
  <c r="Q16" i="2" l="1"/>
  <c r="Q15" i="2"/>
  <c r="E19" i="2"/>
  <c r="E20" i="2" s="1"/>
  <c r="G14" i="2"/>
  <c r="G19" i="2" s="1"/>
  <c r="K14" i="2"/>
  <c r="I19" i="2"/>
  <c r="D13" i="2"/>
  <c r="D15" i="2"/>
  <c r="D12" i="2"/>
  <c r="D14" i="2"/>
  <c r="F19" i="2" l="1"/>
  <c r="F20" i="2" s="1"/>
  <c r="H19" i="2"/>
  <c r="G20" i="2"/>
  <c r="I20" i="2" s="1"/>
  <c r="J20" i="2" s="1"/>
  <c r="K19" i="2"/>
  <c r="M14" i="2"/>
  <c r="J19" i="2"/>
  <c r="D19" i="2"/>
  <c r="H20" i="2" l="1"/>
  <c r="M19" i="2"/>
  <c r="N19" i="2" s="1"/>
  <c r="O14" i="2"/>
  <c r="O19" i="2" s="1"/>
  <c r="K20" i="2"/>
  <c r="P19" i="2" l="1"/>
  <c r="M20" i="2"/>
  <c r="N20" i="2" s="1"/>
  <c r="L20" i="2"/>
  <c r="Q17" i="2"/>
  <c r="Q22" i="2" s="1"/>
  <c r="R22" i="2"/>
  <c r="O20" i="2" l="1"/>
  <c r="P20" i="2" s="1"/>
</calcChain>
</file>

<file path=xl/sharedStrings.xml><?xml version="1.0" encoding="utf-8"?>
<sst xmlns="http://schemas.openxmlformats.org/spreadsheetml/2006/main" count="698" uniqueCount="222">
  <si>
    <t>Item</t>
  </si>
  <si>
    <t>Unid.</t>
  </si>
  <si>
    <t>TOTAL</t>
  </si>
  <si>
    <t>-</t>
  </si>
  <si>
    <t>Preço Unitário para cada item da planilha</t>
  </si>
  <si>
    <t>Unidade de medida de cada item</t>
  </si>
  <si>
    <t>Código</t>
  </si>
  <si>
    <t>Código do custo unitário conforme referência de preço empregada (SETOP, DNIT, SINAPI, DNIT, outras)</t>
  </si>
  <si>
    <t>Data:</t>
  </si>
  <si>
    <t>Data-base:</t>
  </si>
  <si>
    <t>mês/ano a que se referem os preços unitários</t>
  </si>
  <si>
    <t>data de elaboração do orçamento</t>
  </si>
  <si>
    <t>Descrição</t>
  </si>
  <si>
    <t>PLANILHA ORÇAMENTÁRIA</t>
  </si>
  <si>
    <t>Preço (R$)</t>
  </si>
  <si>
    <t>Sem BDI</t>
  </si>
  <si>
    <t>Com BDI</t>
  </si>
  <si>
    <t>Unitário</t>
  </si>
  <si>
    <t>Total</t>
  </si>
  <si>
    <t>Quantidade Prevista</t>
  </si>
  <si>
    <t>Data Base</t>
  </si>
  <si>
    <t>INFORMAÇÕES GERAIS</t>
  </si>
  <si>
    <t>BDI (%)</t>
  </si>
  <si>
    <t>REFERÊNCIA DE PREÇOS</t>
  </si>
  <si>
    <t>Assinatura do Responsável Técnico: ____________________________________________</t>
  </si>
  <si>
    <t xml:space="preserve"> SETOP (por região), DER-MG, SUDECAP, SINAPI, DNIT, COPASA, ou outra</t>
  </si>
  <si>
    <t>Codígo:</t>
  </si>
  <si>
    <t>Descrição:</t>
  </si>
  <si>
    <t>Nome do item de acordo com a planilha referência</t>
  </si>
  <si>
    <t>Planilha Referência</t>
  </si>
  <si>
    <t>Preço (R$) Sem BDI Unitário:</t>
  </si>
  <si>
    <t>OBSERVAÇÕES</t>
  </si>
  <si>
    <t>Somatória Grandes Itens:</t>
  </si>
  <si>
    <t>Efetuar a soma dos subitens que compõem cada grande item da planilha orçamentária</t>
  </si>
  <si>
    <t>S/ BDI</t>
  </si>
  <si>
    <t>C/ BDI</t>
  </si>
  <si>
    <t>Formulas Colunas G,H e I:</t>
  </si>
  <si>
    <t>Celulas automáticas, não sendo necessário alteração nas mesmas.</t>
  </si>
  <si>
    <t>Planilha de Referência:</t>
  </si>
  <si>
    <t>BDI (%):</t>
  </si>
  <si>
    <t>Valor total da composição do BDI em %.</t>
  </si>
  <si>
    <r>
      <t>Projeto:</t>
    </r>
    <r>
      <rPr>
        <sz val="11"/>
        <rFont val="Arial"/>
        <family val="2"/>
      </rPr>
      <t xml:space="preserve"> Calçamento em Bloquete Sextavado 35 MPA</t>
    </r>
  </si>
  <si>
    <r>
      <t>Responsável Técnico:</t>
    </r>
    <r>
      <rPr>
        <sz val="11"/>
        <rFont val="Arial"/>
        <family val="2"/>
      </rPr>
      <t xml:space="preserve"> Sérgio Renato Silva de Sá  CREA MG 108.066/D</t>
    </r>
  </si>
  <si>
    <r>
      <t>Data:</t>
    </r>
    <r>
      <rPr>
        <sz val="11"/>
        <rFont val="Arial"/>
        <family val="2"/>
      </rPr>
      <t xml:space="preserve"> 17/02/2018</t>
    </r>
  </si>
  <si>
    <t>SETOP_Norte</t>
  </si>
  <si>
    <t>SERVIÇOS PRELIMENARES:</t>
  </si>
  <si>
    <t>Placa da obra padrão Governo do Estado de Minas Gerais  (1,50x3,0m)</t>
  </si>
  <si>
    <t>1.0</t>
  </si>
  <si>
    <t>1.1</t>
  </si>
  <si>
    <t>TERRAPLENAGEM:</t>
  </si>
  <si>
    <t>Escavação e carga com trator e carregadeira - Material de  1ª categoria</t>
  </si>
  <si>
    <t>Regularização de sub leito com procton normal</t>
  </si>
  <si>
    <t>2.0</t>
  </si>
  <si>
    <t>2.1</t>
  </si>
  <si>
    <t>2.2</t>
  </si>
  <si>
    <t>PAVIMENTAÇÂO:</t>
  </si>
  <si>
    <t>Execução de base de solo estabilizado, incluido carga, descarga, espalhamento e compactação do material;incluindo aquisição mat. E=20 cm</t>
  </si>
  <si>
    <t>Execução de calçamento em bloquete espessura 8,0 cm, FCK=35,0 mpa, incluindo o fornecimento e transporte de todos os materiais, colchão de assentamento espessura 6,0 cm.</t>
  </si>
  <si>
    <t>3.0</t>
  </si>
  <si>
    <t>3.1</t>
  </si>
  <si>
    <t>3.2</t>
  </si>
  <si>
    <t>DRENAGEM:</t>
  </si>
  <si>
    <t>Sarjeta pluvial em concreto Tipo 2-  E = 5,0 cm L=50,0 cm  i = 15,0%, padrão DEOP-MG.</t>
  </si>
  <si>
    <t>4.0</t>
  </si>
  <si>
    <t>4.1</t>
  </si>
  <si>
    <t>TRANSPORTES:</t>
  </si>
  <si>
    <t>Transporte material para base DMT = 10,0 km</t>
  </si>
  <si>
    <t>Transporte do material escavado das ruas, para  bota-fora (DMT = 5,0 km)</t>
  </si>
  <si>
    <t>5.0</t>
  </si>
  <si>
    <t>5.1</t>
  </si>
  <si>
    <t>5.2</t>
  </si>
  <si>
    <t>UND</t>
  </si>
  <si>
    <t>M3</t>
  </si>
  <si>
    <t>M2</t>
  </si>
  <si>
    <t>M</t>
  </si>
  <si>
    <t>Meio fio de concreto pré moldado tipo A (12x16,7x35)cm, inclusive escavação e reaterro</t>
  </si>
  <si>
    <t>4.2</t>
  </si>
  <si>
    <t>URB-MFC-005</t>
  </si>
  <si>
    <t>M3XKM</t>
  </si>
  <si>
    <t>CRONOGRAMA FÍSICO E FINANCEIRO DA OBRA</t>
  </si>
  <si>
    <t>ITEM</t>
  </si>
  <si>
    <t>DESCRIÇÃO</t>
  </si>
  <si>
    <t>VALOR DOS SERVIÇOS</t>
  </si>
  <si>
    <t>Grandes Itens (Etapas da obra)</t>
  </si>
  <si>
    <t>R$</t>
  </si>
  <si>
    <t>Peso %</t>
  </si>
  <si>
    <t>TOTAL GERAL</t>
  </si>
  <si>
    <t>%</t>
  </si>
  <si>
    <t>TOTAIS</t>
  </si>
  <si>
    <t>TOTAIS ACUMULADOS</t>
  </si>
  <si>
    <t xml:space="preserve">Observações: </t>
  </si>
  <si>
    <t>1. Caso o prazo exceda 6 meses, acrescentar as colunas necessárias.</t>
  </si>
  <si>
    <t>2. Caso o prazo seja inferior a seis meses, utilizar as colunas necessárias (exemplo: se o prazo for de um mês, preencher somente referente ao 1º mês).</t>
  </si>
  <si>
    <t>3. Acrescentar linhas, se o número de grandes itens superar as linhas existentes.</t>
  </si>
  <si>
    <t xml:space="preserve">MEMORIAL DE CALCULO </t>
  </si>
  <si>
    <t xml:space="preserve">VIAS </t>
  </si>
  <si>
    <t>OBS</t>
  </si>
  <si>
    <t>SINAPI</t>
  </si>
  <si>
    <t>5.3</t>
  </si>
  <si>
    <r>
      <t>Município:</t>
    </r>
    <r>
      <rPr>
        <sz val="11"/>
        <rFont val="Arial"/>
        <family val="2"/>
      </rPr>
      <t xml:space="preserve"> </t>
    </r>
    <r>
      <rPr>
        <sz val="12"/>
        <rFont val="Arial"/>
        <family val="2"/>
      </rPr>
      <t>SÃO JOÃO DAS MISSÕES   - MG</t>
    </r>
  </si>
  <si>
    <r>
      <t>Município:</t>
    </r>
    <r>
      <rPr>
        <sz val="11"/>
        <rFont val="Arial"/>
        <family val="2"/>
      </rPr>
      <t xml:space="preserve">  São João da s Missões</t>
    </r>
  </si>
  <si>
    <r>
      <t xml:space="preserve">Prefeito(a): </t>
    </r>
    <r>
      <rPr>
        <sz val="12"/>
        <rFont val="Arial"/>
        <family val="2"/>
      </rPr>
      <t>José  Nunes</t>
    </r>
  </si>
  <si>
    <t>Montavania</t>
  </si>
  <si>
    <t>Município São João da s Missões</t>
  </si>
  <si>
    <t>930*0,15</t>
  </si>
  <si>
    <t>264+666</t>
  </si>
  <si>
    <t>930-300*0,6</t>
  </si>
  <si>
    <t>150+150</t>
  </si>
  <si>
    <t>Transporte do material escavado das ruas, para  bota-fora (DMT = 24km)</t>
  </si>
  <si>
    <t>930*0,15*10</t>
  </si>
  <si>
    <t>870*0,06*24</t>
  </si>
  <si>
    <t>930*0,15*5</t>
  </si>
  <si>
    <t>PREFEITURA MUNICIPAL DE SÃO JOÃO DAS MISSÕES</t>
  </si>
  <si>
    <t xml:space="preserve">DIVERSA VIAS DO MUNICIPIO </t>
  </si>
  <si>
    <t>MEMÓRIA DE CÁLCULO</t>
  </si>
  <si>
    <t>SERVIÇOS PRELIMINARES</t>
  </si>
  <si>
    <t>Serviço</t>
  </si>
  <si>
    <t>PLACA DE OBRA EM CHAPA GALVANIZADA 3,00 X1,50M</t>
  </si>
  <si>
    <t>UNIDADE</t>
  </si>
  <si>
    <t>Vl.  UNIT.</t>
  </si>
  <si>
    <t>SETOP</t>
  </si>
  <si>
    <t>IIO-PLA-005</t>
  </si>
  <si>
    <t>UNID.</t>
  </si>
  <si>
    <t>LOGRADOURO</t>
  </si>
  <si>
    <t>QTDE</t>
  </si>
  <si>
    <t>LARG.</t>
  </si>
  <si>
    <t>ESPES.</t>
  </si>
  <si>
    <t>ÁREA</t>
  </si>
  <si>
    <t>VOLUME</t>
  </si>
  <si>
    <t>TRANSP.</t>
  </si>
  <si>
    <t>VL. TOTAL</t>
  </si>
  <si>
    <t>(Unidade)</t>
  </si>
  <si>
    <t>unid.</t>
  </si>
  <si>
    <t>(m)</t>
  </si>
  <si>
    <t>(m2)</t>
  </si>
  <si>
    <t>(m3)</t>
  </si>
  <si>
    <t>(m3xkm)</t>
  </si>
  <si>
    <t>(R$)</t>
  </si>
  <si>
    <t>1.2</t>
  </si>
  <si>
    <t xml:space="preserve">LOCAÇÃO DE OBRA COM USO DE EQUIPAMENTO TOPOGRAFICO ,INCLUSIVE TOPOGRAFICO E NIVELADOR </t>
  </si>
  <si>
    <t>COMPR</t>
  </si>
  <si>
    <t>VALOR TOTAL</t>
  </si>
  <si>
    <t xml:space="preserve">RUA BOCAIUVA </t>
  </si>
  <si>
    <t xml:space="preserve">Rua bocaiúva </t>
  </si>
  <si>
    <t xml:space="preserve">RUA POÇOS DE CALDAS </t>
  </si>
  <si>
    <t xml:space="preserve">Rua poços de Caldas </t>
  </si>
  <si>
    <t xml:space="preserve">RUA MONTAVÃNIA </t>
  </si>
  <si>
    <t>Rua montalvânia</t>
  </si>
  <si>
    <t>RUA OURO PRETO</t>
  </si>
  <si>
    <t xml:space="preserve">Rua ouro preto </t>
  </si>
  <si>
    <t>RUA MONTE AZUL</t>
  </si>
  <si>
    <t xml:space="preserve">Rua monte azul </t>
  </si>
  <si>
    <t>RUA AVENIDA BELO HORIZONTE</t>
  </si>
  <si>
    <t xml:space="preserve">Rua avenida belo horizonte </t>
  </si>
  <si>
    <t>RUA NOVA LIMA</t>
  </si>
  <si>
    <t xml:space="preserve">Rua nova lima </t>
  </si>
  <si>
    <t xml:space="preserve">RUA ROLVALVO FRAGA  </t>
  </si>
  <si>
    <t xml:space="preserve">RUA DOS BANDEIRANTES </t>
  </si>
  <si>
    <t>RUA JOSE TEIXEIRA</t>
  </si>
  <si>
    <t xml:space="preserve">RUA TIRADENTES  </t>
  </si>
  <si>
    <t>RUA MANOEL  G.OLIVEIRA</t>
  </si>
  <si>
    <t>RUA ARQUELIO FERREIRA</t>
  </si>
  <si>
    <t>RUA DELEGADO JOÃO RODRIGUÊS</t>
  </si>
  <si>
    <t>RUA INGLATERRA</t>
  </si>
  <si>
    <t>RUA SUMARÉ</t>
  </si>
  <si>
    <t>=</t>
  </si>
  <si>
    <t xml:space="preserve">TERRAPLENAGEM E BASE </t>
  </si>
  <si>
    <t>ESCAVAÇÃO MECÂNICA DE VALAS DE MATERIAL DE 1ª CAT., INCLUINDO REMOÇÃO PARA BOTA FORA DO LEITO ESTRADAL</t>
  </si>
  <si>
    <t>OBR-VIA-085</t>
  </si>
  <si>
    <t>REGULARIZAÇÃO DO SUBLEITO COM PROCTOR INTERMEDIÁRIO</t>
  </si>
  <si>
    <t>OBR-VIA-130</t>
  </si>
  <si>
    <t>BASE DE SOLO ESTABILIZADO GRANULOMETRICAMENTE SEM MISTURA, COM PROCTOR INTERMEDIÁRIO, EXCLUSIVE AUISIÇÃO E TRANSPORTE, ESP = 15 CM.</t>
  </si>
  <si>
    <t>BASE DE SOLO ESTABILIZADO GRANULOMETRIC. SEM MISTURA, COM PROCTOR INTERMEDIÁRIO, EXCLUSIVE AUISIÇÃO E TRANSPORTE, ESP = 15 CM.</t>
  </si>
  <si>
    <t>OBR VIA 145</t>
  </si>
  <si>
    <t>2.4</t>
  </si>
  <si>
    <t>TRANSPORTE DE MATERIAL REMOVIDO, DMT = 5,0 KM  (SOLO ESCAVADO)</t>
  </si>
  <si>
    <t>COMUNIDADE RANCHARIA</t>
  </si>
  <si>
    <t>Rua Inglaterra</t>
  </si>
  <si>
    <t>Rua Dinamarca</t>
  </si>
  <si>
    <t>Rua Itália</t>
  </si>
  <si>
    <t>Rua Austrália</t>
  </si>
  <si>
    <t>Rua Venezuela</t>
  </si>
  <si>
    <t>Travessa Romênia</t>
  </si>
  <si>
    <t>Rua Espanha</t>
  </si>
  <si>
    <t>Rua Porto Rico</t>
  </si>
  <si>
    <t>Contorno Praça/R. Porto Rico</t>
  </si>
  <si>
    <t>Rua Argentina</t>
  </si>
  <si>
    <t>Rua Bélgica</t>
  </si>
  <si>
    <t>Rua Canadá</t>
  </si>
  <si>
    <t>Rua Estados Unidos</t>
  </si>
  <si>
    <t>OBR-VIA-320</t>
  </si>
  <si>
    <t>OBR-VIA-215</t>
  </si>
  <si>
    <t>EXECUÇÃO DE CALÇAMENTO EM BLOQUETE - E = 8 CM - FCK = 35 MPA, INCLUINDO FORNECIMENTO E TRANSPORTE DE TODOS OS MATERIAIS, COLCHÃO DE ASSENTAMENTO E = 6 CM</t>
  </si>
  <si>
    <t>CALCAMENTO:</t>
  </si>
  <si>
    <t>CALÇAMENTO</t>
  </si>
  <si>
    <t>TRANSPORTES</t>
  </si>
  <si>
    <t>TRANSPORTE DE MATERIAL DE JAZIDA DMT DE 10 A 15 KM - DMT =  10 KM</t>
  </si>
  <si>
    <t>TTRANSPORTE COMERCIAL COM CAMINHAO CARROCERIA 9 T, RODOVIA COM REVESTIMENTO PRIMARIO AREIA COLCHÃO- DMT =  24 KM</t>
  </si>
  <si>
    <t>72883</t>
  </si>
  <si>
    <t>TTRANSPORTE COMERCIAL COM CAMINHAO CARROCERIA 9 T, RODOVIA COM REVESTIMENTO PRIMARIO-  AREIA DMT =  24 KM</t>
  </si>
  <si>
    <t>DRE-SAR-010</t>
  </si>
  <si>
    <t>SARJETA TIPO 2 - 50 X 5 CM, I = 15 %, PADRÃO DEOP-MG</t>
  </si>
  <si>
    <t>MEIO-FIO DE CONCRETO PRÉ-MOLDADO TIPO A - (12 X 16,7 X 35) CM, INCLUSIVE ESCAVAÇÃO E REATERRO</t>
  </si>
  <si>
    <t>RUA MANOEL BAHIANO</t>
  </si>
  <si>
    <t>Desconto sarjeta 1,00m</t>
  </si>
  <si>
    <t>COMPR X2</t>
  </si>
  <si>
    <t>CRUZAMENTO</t>
  </si>
  <si>
    <t>RUA OURO PRETO,MONTE AZUL,BELO HORIZONTE,NOVA LIMA E POÇOS DE CALDAS</t>
  </si>
  <si>
    <t>RUA A,MANOEL GOMES,TIRADENTES,JOSE TEIXEIRA E DOS BANDEIRANTES</t>
  </si>
  <si>
    <t>RUA DOS BANDEIRANTES E ARQUELIO FERREIRA</t>
  </si>
  <si>
    <t xml:space="preserve">RUA    MANOEL GOMES DE OLIVEIRA E TIRADENTES
</t>
  </si>
  <si>
    <t xml:space="preserve">RUA  MAJOR QUIRINO
</t>
  </si>
  <si>
    <t>OBRA: CALÇAMENTO EM BLOQUETE SEXTAVADO</t>
  </si>
  <si>
    <r>
      <t>Responsável Técnico:</t>
    </r>
    <r>
      <rPr>
        <sz val="11"/>
        <rFont val="Arial"/>
        <family val="2"/>
      </rPr>
      <t xml:space="preserve"> Tyago Cardoso de Moura Souza CREA MG 197.434/D</t>
    </r>
  </si>
  <si>
    <t>PREFEITURA MUNICIPAL DE SÃO JOÃO DAS MISSÕES-MG  CNPJ: 01.612.486.0001/81</t>
  </si>
  <si>
    <t>ED-14762</t>
  </si>
  <si>
    <t>SARJETA DE CONCRETO URBANO (SCU), TIPO 1, COM FCK 15 MPA,
LARGURA DE 50CM COM INCLINAÇÃO DE 3%, ESP. 7CM, PADRÃO
DEER-MG, EXCLUSIVE MEIO-FIO, INCLUSIVE ESCAVAÇÃO,
APILAOMENTO E TRANSPORTE COM RETIRADA DO MATERIAL
ESCAVADO (EM CAÇAMBA)</t>
  </si>
  <si>
    <r>
      <t xml:space="preserve">Município de </t>
    </r>
    <r>
      <rPr>
        <b/>
        <sz val="10"/>
        <rFont val="Arial"/>
        <family val="2"/>
      </rPr>
      <t xml:space="preserve">São João da s Missões </t>
    </r>
    <r>
      <rPr>
        <sz val="10"/>
        <rFont val="Arial"/>
        <family val="2"/>
      </rPr>
      <t xml:space="preserve">, 20 de </t>
    </r>
    <r>
      <rPr>
        <b/>
        <sz val="10"/>
        <rFont val="Arial"/>
        <family val="2"/>
      </rPr>
      <t xml:space="preserve">fevereiro </t>
    </r>
    <r>
      <rPr>
        <sz val="10"/>
        <rFont val="Arial"/>
        <family val="2"/>
      </rPr>
      <t>de 2020</t>
    </r>
  </si>
  <si>
    <r>
      <t>___________________________________________
Responsável Técnico:</t>
    </r>
    <r>
      <rPr>
        <b/>
        <sz val="10"/>
        <rFont val="Arial"/>
        <family val="2"/>
      </rPr>
      <t xml:space="preserve"> Tyago Cardoso de Moura Souza  CREA MG 197.434/D</t>
    </r>
  </si>
  <si>
    <r>
      <t>Data de início da obra:</t>
    </r>
    <r>
      <rPr>
        <sz val="11"/>
        <rFont val="Arial"/>
        <family val="2"/>
      </rPr>
      <t xml:space="preserve"> 01/04/2020</t>
    </r>
  </si>
  <si>
    <t>DATA DO ORÇAMENTO: 20/02/2020</t>
  </si>
  <si>
    <t>SETOP - NOVEMBRO 2019- SINAPI JANEIRO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</si>
</sst>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* #,##0.00_);_(* \(#,##0.00\);_(* &quot;-&quot;??_);_(@_)"/>
    <numFmt numFmtId="166" formatCode="mmmm/yy"/>
    <numFmt numFmtId="167" formatCode="00\º\ &quot;MÊS&quot;"/>
    <numFmt numFmtId="168" formatCode="&quot;R$ &quot;#,##0.00_);[Red]\(&quot;R$ &quot;#,##0.00\)"/>
    <numFmt numFmtId="169" formatCode="00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</font>
    <font>
      <b/>
      <sz val="16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enturyGothic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4" fillId="0" borderId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402">
    <xf numFmtId="0" fontId="0" fillId="0" borderId="0" xfId="0"/>
    <xf numFmtId="0" fontId="0" fillId="0" borderId="0" xfId="0" applyBorder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66" fontId="7" fillId="0" borderId="24" xfId="0" applyNumberFormat="1" applyFont="1" applyBorder="1" applyAlignment="1">
      <alignment horizontal="center" vertical="center"/>
    </xf>
    <xf numFmtId="166" fontId="7" fillId="0" borderId="17" xfId="0" applyNumberFormat="1" applyFont="1" applyBorder="1" applyAlignment="1">
      <alignment horizontal="center" vertical="center"/>
    </xf>
    <xf numFmtId="9" fontId="7" fillId="0" borderId="34" xfId="2" applyFont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2" fontId="7" fillId="3" borderId="29" xfId="0" applyNumberFormat="1" applyFont="1" applyFill="1" applyBorder="1" applyAlignment="1">
      <alignment horizontal="center" vertical="center" wrapText="1"/>
    </xf>
    <xf numFmtId="165" fontId="7" fillId="3" borderId="13" xfId="0" applyNumberFormat="1" applyFont="1" applyFill="1" applyBorder="1" applyAlignment="1">
      <alignment horizontal="center" vertical="center" wrapText="1"/>
    </xf>
    <xf numFmtId="165" fontId="7" fillId="3" borderId="15" xfId="0" applyNumberFormat="1" applyFont="1" applyFill="1" applyBorder="1" applyAlignment="1">
      <alignment horizontal="center" vertical="center" wrapText="1"/>
    </xf>
    <xf numFmtId="165" fontId="7" fillId="3" borderId="30" xfId="0" applyNumberFormat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165" fontId="7" fillId="3" borderId="16" xfId="0" applyNumberFormat="1" applyFont="1" applyFill="1" applyBorder="1" applyAlignment="1">
      <alignment horizontal="center" vertical="center" wrapText="1"/>
    </xf>
    <xf numFmtId="165" fontId="7" fillId="3" borderId="17" xfId="0" applyNumberFormat="1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2" fontId="7" fillId="3" borderId="43" xfId="4" applyNumberFormat="1" applyFont="1" applyFill="1" applyBorder="1" applyAlignment="1">
      <alignment horizontal="center" vertical="center"/>
    </xf>
    <xf numFmtId="165" fontId="7" fillId="3" borderId="33" xfId="0" applyNumberFormat="1" applyFont="1" applyFill="1" applyBorder="1" applyAlignment="1">
      <alignment horizontal="center" vertical="center" wrapText="1"/>
    </xf>
    <xf numFmtId="165" fontId="7" fillId="3" borderId="34" xfId="0" applyNumberFormat="1" applyFont="1" applyFill="1" applyBorder="1" applyAlignment="1">
      <alignment horizontal="center" vertical="center" wrapText="1"/>
    </xf>
    <xf numFmtId="165" fontId="7" fillId="3" borderId="8" xfId="0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0" fontId="2" fillId="0" borderId="0" xfId="0" applyFont="1" applyBorder="1"/>
    <xf numFmtId="0" fontId="9" fillId="3" borderId="2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Fill="1" applyBorder="1"/>
    <xf numFmtId="49" fontId="7" fillId="3" borderId="2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39" fontId="9" fillId="3" borderId="40" xfId="4" applyNumberFormat="1" applyFont="1" applyFill="1" applyBorder="1" applyAlignment="1">
      <alignment horizontal="center" vertical="center"/>
    </xf>
    <xf numFmtId="165" fontId="9" fillId="3" borderId="10" xfId="0" applyNumberFormat="1" applyFont="1" applyFill="1" applyBorder="1" applyAlignment="1">
      <alignment horizontal="center" vertical="center" wrapText="1"/>
    </xf>
    <xf numFmtId="165" fontId="9" fillId="3" borderId="50" xfId="0" applyNumberFormat="1" applyFont="1" applyFill="1" applyBorder="1" applyAlignment="1">
      <alignment horizontal="center" vertical="center" wrapText="1"/>
    </xf>
    <xf numFmtId="165" fontId="9" fillId="3" borderId="51" xfId="0" applyNumberFormat="1" applyFont="1" applyFill="1" applyBorder="1" applyAlignment="1">
      <alignment horizontal="center" vertical="center" wrapText="1"/>
    </xf>
    <xf numFmtId="0" fontId="7" fillId="0" borderId="58" xfId="0" applyFont="1" applyBorder="1"/>
    <xf numFmtId="0" fontId="12" fillId="0" borderId="60" xfId="0" applyFont="1" applyFill="1" applyBorder="1"/>
    <xf numFmtId="0" fontId="7" fillId="0" borderId="60" xfId="0" applyFont="1" applyBorder="1"/>
    <xf numFmtId="0" fontId="7" fillId="0" borderId="61" xfId="0" applyFont="1" applyBorder="1"/>
    <xf numFmtId="0" fontId="3" fillId="0" borderId="0" xfId="5" applyFont="1" applyAlignment="1">
      <alignment vertical="center"/>
    </xf>
    <xf numFmtId="0" fontId="2" fillId="0" borderId="0" xfId="5" applyAlignment="1">
      <alignment vertical="center"/>
    </xf>
    <xf numFmtId="0" fontId="2" fillId="0" borderId="0" xfId="5"/>
    <xf numFmtId="0" fontId="3" fillId="0" borderId="0" xfId="5" applyFont="1" applyBorder="1" applyAlignment="1">
      <alignment horizontal="center" vertical="center"/>
    </xf>
    <xf numFmtId="0" fontId="2" fillId="0" borderId="0" xfId="5" applyBorder="1" applyAlignment="1">
      <alignment vertical="center"/>
    </xf>
    <xf numFmtId="0" fontId="3" fillId="3" borderId="55" xfId="5" applyFont="1" applyFill="1" applyBorder="1" applyAlignment="1">
      <alignment horizontal="center" vertical="center"/>
    </xf>
    <xf numFmtId="0" fontId="3" fillId="0" borderId="0" xfId="5" applyFont="1" applyBorder="1" applyAlignment="1">
      <alignment vertical="center"/>
    </xf>
    <xf numFmtId="0" fontId="3" fillId="0" borderId="0" xfId="5" applyFont="1"/>
    <xf numFmtId="0" fontId="3" fillId="3" borderId="43" xfId="5" applyFont="1" applyFill="1" applyBorder="1" applyAlignment="1">
      <alignment vertical="center"/>
    </xf>
    <xf numFmtId="168" fontId="3" fillId="3" borderId="43" xfId="5" applyNumberFormat="1" applyFont="1" applyFill="1" applyBorder="1" applyAlignment="1">
      <alignment horizontal="center" vertical="center"/>
    </xf>
    <xf numFmtId="0" fontId="3" fillId="3" borderId="5" xfId="5" applyFont="1" applyFill="1" applyBorder="1" applyAlignment="1">
      <alignment horizontal="center" vertical="center"/>
    </xf>
    <xf numFmtId="0" fontId="3" fillId="3" borderId="34" xfId="5" applyFont="1" applyFill="1" applyBorder="1" applyAlignment="1">
      <alignment horizontal="center" vertical="center"/>
    </xf>
    <xf numFmtId="0" fontId="2" fillId="0" borderId="0" xfId="5" applyBorder="1"/>
    <xf numFmtId="169" fontId="3" fillId="3" borderId="13" xfId="5" applyNumberFormat="1" applyFont="1" applyFill="1" applyBorder="1" applyAlignment="1">
      <alignment horizontal="center" vertical="center"/>
    </xf>
    <xf numFmtId="169" fontId="3" fillId="3" borderId="16" xfId="5" applyNumberFormat="1" applyFont="1" applyFill="1" applyBorder="1" applyAlignment="1">
      <alignment horizontal="center" vertical="center"/>
    </xf>
    <xf numFmtId="165" fontId="2" fillId="3" borderId="2" xfId="4" applyFont="1" applyFill="1" applyBorder="1" applyAlignment="1">
      <alignment vertical="center"/>
    </xf>
    <xf numFmtId="10" fontId="3" fillId="3" borderId="2" xfId="2" applyNumberFormat="1" applyFont="1" applyFill="1" applyBorder="1" applyAlignment="1">
      <alignment horizontal="center" vertical="center"/>
    </xf>
    <xf numFmtId="10" fontId="2" fillId="3" borderId="2" xfId="2" applyNumberFormat="1" applyFont="1" applyFill="1" applyBorder="1" applyAlignment="1">
      <alignment vertical="center"/>
    </xf>
    <xf numFmtId="10" fontId="2" fillId="3" borderId="2" xfId="5" applyNumberFormat="1" applyFont="1" applyFill="1" applyBorder="1" applyAlignment="1">
      <alignment vertical="center"/>
    </xf>
    <xf numFmtId="10" fontId="2" fillId="3" borderId="17" xfId="5" applyNumberFormat="1" applyFont="1" applyFill="1" applyBorder="1" applyAlignment="1">
      <alignment vertical="center"/>
    </xf>
    <xf numFmtId="168" fontId="3" fillId="0" borderId="0" xfId="5" applyNumberFormat="1" applyFont="1" applyBorder="1" applyAlignment="1">
      <alignment vertical="center"/>
    </xf>
    <xf numFmtId="165" fontId="0" fillId="0" borderId="0" xfId="4" applyFont="1" applyBorder="1" applyAlignment="1">
      <alignment vertical="center"/>
    </xf>
    <xf numFmtId="10" fontId="2" fillId="0" borderId="0" xfId="5" applyNumberFormat="1" applyBorder="1" applyAlignment="1">
      <alignment vertical="center"/>
    </xf>
    <xf numFmtId="10" fontId="2" fillId="0" borderId="41" xfId="5" applyNumberFormat="1" applyBorder="1" applyAlignment="1">
      <alignment vertical="center"/>
    </xf>
    <xf numFmtId="0" fontId="2" fillId="3" borderId="60" xfId="5" applyFont="1" applyFill="1" applyBorder="1" applyAlignment="1">
      <alignment horizontal="center" vertical="center"/>
    </xf>
    <xf numFmtId="0" fontId="2" fillId="3" borderId="60" xfId="5" applyFont="1" applyFill="1" applyBorder="1" applyAlignment="1">
      <alignment vertical="center"/>
    </xf>
    <xf numFmtId="165" fontId="2" fillId="3" borderId="60" xfId="4" applyFont="1" applyFill="1" applyBorder="1" applyAlignment="1">
      <alignment vertical="center"/>
    </xf>
    <xf numFmtId="9" fontId="3" fillId="3" borderId="60" xfId="2" applyFont="1" applyFill="1" applyBorder="1" applyAlignment="1">
      <alignment horizontal="center" vertical="center"/>
    </xf>
    <xf numFmtId="9" fontId="2" fillId="3" borderId="60" xfId="5" applyNumberFormat="1" applyFont="1" applyFill="1" applyBorder="1" applyAlignment="1">
      <alignment vertical="center"/>
    </xf>
    <xf numFmtId="165" fontId="2" fillId="3" borderId="44" xfId="4" applyNumberFormat="1" applyFont="1" applyFill="1" applyBorder="1" applyAlignment="1">
      <alignment vertical="center"/>
    </xf>
    <xf numFmtId="10" fontId="2" fillId="3" borderId="36" xfId="2" applyNumberFormat="1" applyFont="1" applyFill="1" applyBorder="1" applyAlignment="1">
      <alignment vertical="center"/>
    </xf>
    <xf numFmtId="165" fontId="2" fillId="3" borderId="47" xfId="4" applyNumberFormat="1" applyFont="1" applyFill="1" applyBorder="1" applyAlignment="1">
      <alignment vertical="center"/>
    </xf>
    <xf numFmtId="10" fontId="2" fillId="3" borderId="35" xfId="4" applyNumberFormat="1" applyFont="1" applyFill="1" applyBorder="1" applyAlignment="1">
      <alignment vertical="center"/>
    </xf>
    <xf numFmtId="165" fontId="2" fillId="3" borderId="35" xfId="4" applyNumberFormat="1" applyFont="1" applyFill="1" applyBorder="1" applyAlignment="1">
      <alignment vertical="center"/>
    </xf>
    <xf numFmtId="10" fontId="2" fillId="3" borderId="36" xfId="4" applyNumberFormat="1" applyFont="1" applyFill="1" applyBorder="1" applyAlignment="1">
      <alignment vertical="center"/>
    </xf>
    <xf numFmtId="165" fontId="2" fillId="3" borderId="31" xfId="5" applyNumberFormat="1" applyFont="1" applyFill="1" applyBorder="1" applyAlignment="1">
      <alignment vertical="center"/>
    </xf>
    <xf numFmtId="165" fontId="2" fillId="3" borderId="65" xfId="5" applyNumberFormat="1" applyFont="1" applyFill="1" applyBorder="1" applyAlignment="1">
      <alignment vertical="center"/>
    </xf>
    <xf numFmtId="10" fontId="2" fillId="3" borderId="31" xfId="5" applyNumberFormat="1" applyFont="1" applyFill="1" applyBorder="1" applyAlignment="1">
      <alignment vertical="center"/>
    </xf>
    <xf numFmtId="10" fontId="2" fillId="3" borderId="31" xfId="2" applyNumberFormat="1" applyFont="1" applyFill="1" applyBorder="1" applyAlignment="1">
      <alignment vertical="center"/>
    </xf>
    <xf numFmtId="10" fontId="2" fillId="3" borderId="66" xfId="2" applyNumberFormat="1" applyFont="1" applyFill="1" applyBorder="1" applyAlignment="1">
      <alignment vertical="center"/>
    </xf>
    <xf numFmtId="0" fontId="2" fillId="3" borderId="0" xfId="5" applyFont="1" applyFill="1" applyAlignment="1">
      <alignment horizontal="center" vertical="center"/>
    </xf>
    <xf numFmtId="0" fontId="2" fillId="3" borderId="0" xfId="5" applyFont="1" applyFill="1" applyAlignment="1">
      <alignment vertical="center"/>
    </xf>
    <xf numFmtId="0" fontId="2" fillId="3" borderId="0" xfId="5" applyFont="1" applyFill="1" applyBorder="1" applyAlignment="1">
      <alignment vertical="center"/>
    </xf>
    <xf numFmtId="165" fontId="0" fillId="0" borderId="55" xfId="4" applyNumberFormat="1" applyFont="1" applyBorder="1" applyAlignment="1">
      <alignment vertical="center"/>
    </xf>
    <xf numFmtId="10" fontId="2" fillId="0" borderId="44" xfId="5" applyNumberFormat="1" applyBorder="1" applyAlignment="1">
      <alignment vertical="center"/>
    </xf>
    <xf numFmtId="165" fontId="2" fillId="0" borderId="55" xfId="5" applyNumberFormat="1" applyBorder="1" applyAlignment="1">
      <alignment vertical="center"/>
    </xf>
    <xf numFmtId="0" fontId="2" fillId="3" borderId="0" xfId="5" applyFont="1" applyFill="1" applyAlignment="1">
      <alignment horizontal="left" vertical="center"/>
    </xf>
    <xf numFmtId="49" fontId="3" fillId="3" borderId="14" xfId="5" applyNumberFormat="1" applyFont="1" applyFill="1" applyBorder="1" applyAlignment="1">
      <alignment vertical="center"/>
    </xf>
    <xf numFmtId="0" fontId="3" fillId="3" borderId="2" xfId="5" applyFont="1" applyFill="1" applyBorder="1" applyAlignment="1">
      <alignment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53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3" fontId="7" fillId="0" borderId="0" xfId="0" applyNumberFormat="1" applyFont="1"/>
    <xf numFmtId="43" fontId="7" fillId="0" borderId="0" xfId="0" applyNumberFormat="1" applyFont="1" applyAlignment="1">
      <alignment horizontal="center" vertical="center"/>
    </xf>
    <xf numFmtId="165" fontId="7" fillId="4" borderId="15" xfId="0" applyNumberFormat="1" applyFont="1" applyFill="1" applyBorder="1" applyAlignment="1">
      <alignment horizontal="center" vertical="center" wrapText="1"/>
    </xf>
    <xf numFmtId="165" fontId="7" fillId="4" borderId="17" xfId="0" applyNumberFormat="1" applyFont="1" applyFill="1" applyBorder="1" applyAlignment="1">
      <alignment horizontal="center" vertical="center" wrapText="1"/>
    </xf>
    <xf numFmtId="165" fontId="9" fillId="4" borderId="50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2" fillId="0" borderId="0" xfId="5" applyFill="1"/>
    <xf numFmtId="0" fontId="13" fillId="0" borderId="0" xfId="5" applyFont="1" applyBorder="1" applyAlignment="1"/>
    <xf numFmtId="0" fontId="7" fillId="0" borderId="0" xfId="5" applyFont="1"/>
    <xf numFmtId="0" fontId="13" fillId="0" borderId="0" xfId="5" applyFont="1" applyBorder="1" applyAlignment="1">
      <alignment horizontal="left"/>
    </xf>
    <xf numFmtId="0" fontId="9" fillId="0" borderId="2" xfId="5" applyFont="1" applyFill="1" applyBorder="1" applyAlignment="1">
      <alignment horizontal="center"/>
    </xf>
    <xf numFmtId="0" fontId="9" fillId="0" borderId="3" xfId="5" applyFont="1" applyFill="1" applyBorder="1" applyAlignment="1">
      <alignment horizontal="center"/>
    </xf>
    <xf numFmtId="0" fontId="9" fillId="0" borderId="8" xfId="5" applyNumberFormat="1" applyFont="1" applyFill="1" applyBorder="1" applyAlignment="1">
      <alignment horizontal="center" vertical="justify"/>
    </xf>
    <xf numFmtId="0" fontId="9" fillId="0" borderId="2" xfId="5" applyNumberFormat="1" applyFont="1" applyFill="1" applyBorder="1" applyAlignment="1">
      <alignment horizontal="center" vertical="justify"/>
    </xf>
    <xf numFmtId="0" fontId="2" fillId="0" borderId="0" xfId="5" applyFont="1" applyFill="1"/>
    <xf numFmtId="0" fontId="9" fillId="0" borderId="6" xfId="5" applyFont="1" applyBorder="1" applyAlignment="1">
      <alignment horizontal="center" vertical="top"/>
    </xf>
    <xf numFmtId="4" fontId="9" fillId="0" borderId="2" xfId="5" applyNumberFormat="1" applyFont="1" applyFill="1" applyBorder="1" applyAlignment="1">
      <alignment vertical="justify"/>
    </xf>
    <xf numFmtId="0" fontId="15" fillId="0" borderId="0" xfId="5" applyFont="1" applyFill="1"/>
    <xf numFmtId="0" fontId="9" fillId="0" borderId="3" xfId="5" applyFont="1" applyFill="1" applyBorder="1" applyAlignment="1">
      <alignment horizontal="center"/>
    </xf>
    <xf numFmtId="4" fontId="9" fillId="0" borderId="2" xfId="5" applyNumberFormat="1" applyFont="1" applyFill="1" applyBorder="1" applyAlignment="1">
      <alignment horizontal="center"/>
    </xf>
    <xf numFmtId="4" fontId="9" fillId="0" borderId="3" xfId="2" applyNumberFormat="1" applyFont="1" applyFill="1" applyBorder="1" applyAlignment="1">
      <alignment horizontal="center"/>
    </xf>
    <xf numFmtId="0" fontId="3" fillId="0" borderId="0" xfId="5" applyFont="1" applyFill="1" applyAlignment="1">
      <alignment horizontal="center"/>
    </xf>
    <xf numFmtId="4" fontId="17" fillId="0" borderId="2" xfId="5" applyNumberFormat="1" applyFont="1" applyBorder="1" applyAlignment="1">
      <alignment horizontal="center"/>
    </xf>
    <xf numFmtId="2" fontId="17" fillId="0" borderId="2" xfId="5" applyNumberFormat="1" applyFont="1" applyBorder="1" applyAlignment="1">
      <alignment horizontal="center"/>
    </xf>
    <xf numFmtId="4" fontId="7" fillId="0" borderId="2" xfId="5" applyNumberFormat="1" applyFont="1" applyFill="1" applyBorder="1" applyAlignment="1">
      <alignment horizontal="center" vertical="center"/>
    </xf>
    <xf numFmtId="4" fontId="7" fillId="0" borderId="2" xfId="2" applyNumberFormat="1" applyFont="1" applyFill="1" applyBorder="1" applyAlignment="1">
      <alignment horizontal="center" vertical="center"/>
    </xf>
    <xf numFmtId="0" fontId="7" fillId="0" borderId="0" xfId="5" applyFont="1" applyFill="1" applyAlignment="1">
      <alignment horizontal="center"/>
    </xf>
    <xf numFmtId="4" fontId="16" fillId="0" borderId="2" xfId="5" applyNumberFormat="1" applyFont="1" applyBorder="1" applyAlignment="1">
      <alignment horizontal="center"/>
    </xf>
    <xf numFmtId="4" fontId="9" fillId="0" borderId="0" xfId="5" applyNumberFormat="1" applyFont="1" applyFill="1" applyAlignment="1">
      <alignment horizontal="center"/>
    </xf>
    <xf numFmtId="0" fontId="13" fillId="0" borderId="0" xfId="5" applyFont="1" applyFill="1" applyBorder="1" applyAlignment="1">
      <alignment horizontal="left"/>
    </xf>
    <xf numFmtId="0" fontId="7" fillId="0" borderId="0" xfId="5" applyFont="1" applyFill="1"/>
    <xf numFmtId="4" fontId="9" fillId="0" borderId="2" xfId="5" applyNumberFormat="1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center" vertical="top"/>
    </xf>
    <xf numFmtId="4" fontId="9" fillId="0" borderId="2" xfId="5" applyNumberFormat="1" applyFont="1" applyFill="1" applyBorder="1" applyAlignment="1">
      <alignment horizontal="center" vertical="justify"/>
    </xf>
    <xf numFmtId="0" fontId="9" fillId="0" borderId="2" xfId="5" applyFont="1" applyFill="1" applyBorder="1" applyAlignment="1">
      <alignment horizontal="center"/>
    </xf>
    <xf numFmtId="4" fontId="3" fillId="0" borderId="0" xfId="5" applyNumberFormat="1" applyFont="1" applyFill="1" applyAlignment="1">
      <alignment horizontal="center"/>
    </xf>
    <xf numFmtId="4" fontId="7" fillId="0" borderId="0" xfId="5" applyNumberFormat="1" applyFont="1" applyFill="1" applyAlignment="1">
      <alignment horizontal="center"/>
    </xf>
    <xf numFmtId="4" fontId="16" fillId="0" borderId="2" xfId="5" applyNumberFormat="1" applyFont="1" applyFill="1" applyBorder="1" applyAlignment="1">
      <alignment horizontal="center"/>
    </xf>
    <xf numFmtId="4" fontId="16" fillId="0" borderId="0" xfId="5" applyNumberFormat="1" applyFont="1" applyFill="1" applyBorder="1" applyAlignment="1">
      <alignment horizontal="center"/>
    </xf>
    <xf numFmtId="0" fontId="9" fillId="0" borderId="6" xfId="5" applyFont="1" applyFill="1" applyBorder="1" applyAlignment="1">
      <alignment horizontal="center" vertical="top"/>
    </xf>
    <xf numFmtId="4" fontId="17" fillId="0" borderId="2" xfId="5" applyNumberFormat="1" applyFont="1" applyFill="1" applyBorder="1" applyAlignment="1">
      <alignment horizontal="center"/>
    </xf>
    <xf numFmtId="2" fontId="17" fillId="0" borderId="2" xfId="5" applyNumberFormat="1" applyFont="1" applyFill="1" applyBorder="1" applyAlignment="1">
      <alignment horizontal="center"/>
    </xf>
    <xf numFmtId="0" fontId="3" fillId="0" borderId="43" xfId="5" applyNumberFormat="1" applyFont="1" applyFill="1" applyBorder="1" applyAlignment="1">
      <alignment vertical="justify"/>
    </xf>
    <xf numFmtId="0" fontId="3" fillId="0" borderId="68" xfId="5" applyNumberFormat="1" applyFont="1" applyFill="1" applyBorder="1" applyAlignment="1">
      <alignment vertical="justify"/>
    </xf>
    <xf numFmtId="0" fontId="3" fillId="0" borderId="8" xfId="5" applyNumberFormat="1" applyFont="1" applyFill="1" applyBorder="1" applyAlignment="1">
      <alignment vertical="justify"/>
    </xf>
    <xf numFmtId="0" fontId="3" fillId="0" borderId="53" xfId="5" applyNumberFormat="1" applyFont="1" applyFill="1" applyBorder="1" applyAlignment="1">
      <alignment vertical="justify"/>
    </xf>
    <xf numFmtId="0" fontId="3" fillId="0" borderId="1" xfId="5" applyNumberFormat="1" applyFont="1" applyFill="1" applyBorder="1" applyAlignment="1">
      <alignment vertical="justify"/>
    </xf>
    <xf numFmtId="0" fontId="3" fillId="0" borderId="9" xfId="5" applyNumberFormat="1" applyFont="1" applyFill="1" applyBorder="1" applyAlignment="1">
      <alignment vertical="justify"/>
    </xf>
    <xf numFmtId="4" fontId="2" fillId="0" borderId="0" xfId="5" applyNumberFormat="1"/>
    <xf numFmtId="0" fontId="20" fillId="0" borderId="6" xfId="5" applyFont="1" applyFill="1" applyBorder="1" applyAlignment="1">
      <alignment horizontal="center" vertical="justify"/>
    </xf>
    <xf numFmtId="2" fontId="7" fillId="0" borderId="2" xfId="5" applyNumberFormat="1" applyFont="1" applyFill="1" applyBorder="1" applyAlignment="1">
      <alignment horizontal="center" wrapText="1"/>
    </xf>
    <xf numFmtId="0" fontId="10" fillId="0" borderId="1" xfId="5" applyFont="1" applyFill="1" applyBorder="1" applyAlignment="1"/>
    <xf numFmtId="0" fontId="9" fillId="3" borderId="2" xfId="0" applyFont="1" applyFill="1" applyBorder="1" applyAlignment="1">
      <alignment horizontal="center" vertical="center"/>
    </xf>
    <xf numFmtId="0" fontId="9" fillId="0" borderId="68" xfId="5" applyFont="1" applyFill="1" applyBorder="1" applyAlignment="1">
      <alignment horizontal="center" vertical="center"/>
    </xf>
    <xf numFmtId="4" fontId="7" fillId="0" borderId="2" xfId="5" applyNumberFormat="1" applyFont="1" applyFill="1" applyBorder="1" applyAlignment="1">
      <alignment horizontal="center" vertical="center" wrapText="1"/>
    </xf>
    <xf numFmtId="4" fontId="7" fillId="3" borderId="3" xfId="4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left" vertical="center" wrapText="1"/>
    </xf>
    <xf numFmtId="0" fontId="20" fillId="0" borderId="41" xfId="5" applyFont="1" applyFill="1" applyBorder="1" applyAlignment="1">
      <alignment horizontal="center" vertical="justify"/>
    </xf>
    <xf numFmtId="0" fontId="20" fillId="0" borderId="52" xfId="5" applyFont="1" applyFill="1" applyBorder="1" applyAlignment="1">
      <alignment horizontal="center" vertical="justify"/>
    </xf>
    <xf numFmtId="0" fontId="9" fillId="0" borderId="43" xfId="5" applyNumberFormat="1" applyFont="1" applyFill="1" applyBorder="1" applyAlignment="1">
      <alignment horizontal="center" vertical="justify"/>
    </xf>
    <xf numFmtId="4" fontId="9" fillId="0" borderId="5" xfId="5" applyNumberFormat="1" applyFont="1" applyFill="1" applyBorder="1" applyAlignment="1">
      <alignment horizontal="center" vertical="justify"/>
    </xf>
    <xf numFmtId="0" fontId="20" fillId="0" borderId="2" xfId="5" applyFont="1" applyFill="1" applyBorder="1" applyAlignment="1">
      <alignment horizontal="center" vertical="justify"/>
    </xf>
    <xf numFmtId="0" fontId="3" fillId="0" borderId="2" xfId="5" applyNumberFormat="1" applyFont="1" applyFill="1" applyBorder="1" applyAlignment="1">
      <alignment horizontal="left" vertical="justify"/>
    </xf>
    <xf numFmtId="0" fontId="3" fillId="0" borderId="2" xfId="5" applyNumberFormat="1" applyFont="1" applyFill="1" applyBorder="1" applyAlignment="1">
      <alignment horizontal="center" vertical="justify"/>
    </xf>
    <xf numFmtId="4" fontId="3" fillId="0" borderId="2" xfId="5" applyNumberFormat="1" applyFont="1" applyFill="1" applyBorder="1" applyAlignment="1">
      <alignment horizontal="center" vertical="justify"/>
    </xf>
    <xf numFmtId="0" fontId="9" fillId="0" borderId="8" xfId="5" applyFont="1" applyFill="1" applyBorder="1" applyAlignment="1">
      <alignment vertical="center"/>
    </xf>
    <xf numFmtId="0" fontId="9" fillId="0" borderId="9" xfId="5" applyFont="1" applyFill="1" applyBorder="1" applyAlignment="1">
      <alignment vertical="center"/>
    </xf>
    <xf numFmtId="0" fontId="9" fillId="0" borderId="2" xfId="5" applyFont="1" applyFill="1" applyBorder="1" applyAlignment="1">
      <alignment vertical="center"/>
    </xf>
    <xf numFmtId="4" fontId="17" fillId="3" borderId="2" xfId="5" applyNumberFormat="1" applyFont="1" applyFill="1" applyBorder="1" applyAlignment="1">
      <alignment horizontal="center"/>
    </xf>
    <xf numFmtId="2" fontId="17" fillId="3" borderId="2" xfId="5" applyNumberFormat="1" applyFont="1" applyFill="1" applyBorder="1" applyAlignment="1">
      <alignment horizontal="center"/>
    </xf>
    <xf numFmtId="4" fontId="7" fillId="3" borderId="2" xfId="5" applyNumberFormat="1" applyFont="1" applyFill="1" applyBorder="1" applyAlignment="1">
      <alignment horizontal="center" vertical="center"/>
    </xf>
    <xf numFmtId="4" fontId="7" fillId="3" borderId="2" xfId="2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4" fontId="9" fillId="3" borderId="2" xfId="5" applyNumberFormat="1" applyFont="1" applyFill="1" applyBorder="1" applyAlignment="1">
      <alignment horizontal="center"/>
    </xf>
    <xf numFmtId="0" fontId="9" fillId="3" borderId="8" xfId="5" applyFont="1" applyFill="1" applyBorder="1" applyAlignment="1">
      <alignment vertical="center"/>
    </xf>
    <xf numFmtId="4" fontId="7" fillId="3" borderId="2" xfId="5" applyNumberFormat="1" applyFont="1" applyFill="1" applyBorder="1" applyAlignment="1">
      <alignment horizontal="center" vertical="center" wrapText="1"/>
    </xf>
    <xf numFmtId="4" fontId="7" fillId="0" borderId="2" xfId="5" applyNumberFormat="1" applyFont="1" applyFill="1" applyBorder="1" applyAlignment="1">
      <alignment horizontal="center"/>
    </xf>
    <xf numFmtId="4" fontId="7" fillId="3" borderId="2" xfId="5" applyNumberFormat="1" applyFont="1" applyFill="1" applyBorder="1" applyAlignment="1">
      <alignment horizontal="center"/>
    </xf>
    <xf numFmtId="0" fontId="3" fillId="0" borderId="57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57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59" xfId="0" applyFont="1" applyBorder="1" applyAlignment="1">
      <alignment horizontal="right"/>
    </xf>
    <xf numFmtId="0" fontId="3" fillId="0" borderId="60" xfId="0" applyFont="1" applyBorder="1" applyAlignment="1">
      <alignment horizontal="right"/>
    </xf>
    <xf numFmtId="10" fontId="2" fillId="0" borderId="25" xfId="2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16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33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0" fontId="9" fillId="0" borderId="1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3" fillId="0" borderId="0" xfId="5" applyFont="1" applyFill="1" applyBorder="1" applyAlignment="1">
      <alignment horizontal="center" vertical="center"/>
    </xf>
    <xf numFmtId="0" fontId="3" fillId="3" borderId="37" xfId="5" applyFont="1" applyFill="1" applyBorder="1" applyAlignment="1">
      <alignment horizontal="center" vertical="center"/>
    </xf>
    <xf numFmtId="0" fontId="3" fillId="3" borderId="47" xfId="5" applyFont="1" applyFill="1" applyBorder="1" applyAlignment="1">
      <alignment horizontal="center" vertical="center"/>
    </xf>
    <xf numFmtId="0" fontId="3" fillId="3" borderId="59" xfId="5" applyFont="1" applyFill="1" applyBorder="1" applyAlignment="1">
      <alignment horizontal="center" vertical="center"/>
    </xf>
    <xf numFmtId="0" fontId="3" fillId="3" borderId="60" xfId="5" applyFont="1" applyFill="1" applyBorder="1" applyAlignment="1">
      <alignment horizontal="center" vertical="center"/>
    </xf>
    <xf numFmtId="0" fontId="2" fillId="3" borderId="0" xfId="5" applyFont="1" applyFill="1" applyAlignment="1">
      <alignment horizontal="center" vertical="center"/>
    </xf>
    <xf numFmtId="0" fontId="2" fillId="3" borderId="0" xfId="5" applyFont="1" applyFill="1" applyAlignment="1">
      <alignment horizontal="center" wrapText="1"/>
    </xf>
    <xf numFmtId="0" fontId="11" fillId="2" borderId="37" xfId="5" applyFont="1" applyFill="1" applyBorder="1" applyAlignment="1">
      <alignment horizontal="center" vertical="center"/>
    </xf>
    <xf numFmtId="0" fontId="11" fillId="2" borderId="38" xfId="5" applyFont="1" applyFill="1" applyBorder="1" applyAlignment="1">
      <alignment horizontal="center" vertical="center"/>
    </xf>
    <xf numFmtId="0" fontId="11" fillId="2" borderId="39" xfId="5" applyFont="1" applyFill="1" applyBorder="1" applyAlignment="1">
      <alignment horizontal="center" vertical="center"/>
    </xf>
    <xf numFmtId="0" fontId="3" fillId="3" borderId="10" xfId="5" applyFont="1" applyFill="1" applyBorder="1" applyAlignment="1">
      <alignment horizontal="center" vertical="center"/>
    </xf>
    <xf numFmtId="0" fontId="3" fillId="3" borderId="11" xfId="5" applyFont="1" applyFill="1" applyBorder="1" applyAlignment="1">
      <alignment horizontal="center" vertical="center"/>
    </xf>
    <xf numFmtId="0" fontId="3" fillId="3" borderId="40" xfId="5" applyFont="1" applyFill="1" applyBorder="1" applyAlignment="1">
      <alignment horizontal="center" vertical="center"/>
    </xf>
    <xf numFmtId="0" fontId="3" fillId="3" borderId="51" xfId="5" applyFont="1" applyFill="1" applyBorder="1" applyAlignment="1">
      <alignment horizontal="center" vertical="center"/>
    </xf>
    <xf numFmtId="167" fontId="3" fillId="3" borderId="29" xfId="5" applyNumberFormat="1" applyFont="1" applyFill="1" applyBorder="1" applyAlignment="1">
      <alignment horizontal="center" vertical="center"/>
    </xf>
    <xf numFmtId="167" fontId="3" fillId="3" borderId="30" xfId="5" applyNumberFormat="1" applyFont="1" applyFill="1" applyBorder="1" applyAlignment="1">
      <alignment horizontal="center" vertical="center"/>
    </xf>
    <xf numFmtId="167" fontId="3" fillId="3" borderId="22" xfId="5" applyNumberFormat="1" applyFont="1" applyFill="1" applyBorder="1" applyAlignment="1">
      <alignment horizontal="center" vertical="center"/>
    </xf>
    <xf numFmtId="0" fontId="3" fillId="3" borderId="18" xfId="5" applyFont="1" applyFill="1" applyBorder="1" applyAlignment="1">
      <alignment vertical="center"/>
    </xf>
    <xf numFmtId="0" fontId="3" fillId="3" borderId="19" xfId="5" applyFont="1" applyFill="1" applyBorder="1" applyAlignment="1">
      <alignment vertical="center"/>
    </xf>
    <xf numFmtId="0" fontId="3" fillId="3" borderId="20" xfId="5" applyFont="1" applyFill="1" applyBorder="1" applyAlignment="1">
      <alignment vertical="center"/>
    </xf>
    <xf numFmtId="0" fontId="9" fillId="3" borderId="62" xfId="5" applyFont="1" applyFill="1" applyBorder="1" applyAlignment="1">
      <alignment horizontal="left" vertical="center"/>
    </xf>
    <xf numFmtId="0" fontId="9" fillId="3" borderId="63" xfId="5" applyFont="1" applyFill="1" applyBorder="1" applyAlignment="1">
      <alignment horizontal="left" vertical="center"/>
    </xf>
    <xf numFmtId="0" fontId="9" fillId="3" borderId="64" xfId="5" applyFont="1" applyFill="1" applyBorder="1" applyAlignment="1">
      <alignment horizontal="left" vertical="center"/>
    </xf>
    <xf numFmtId="0" fontId="8" fillId="3" borderId="54" xfId="5" applyFont="1" applyFill="1" applyBorder="1" applyAlignment="1">
      <alignment horizontal="center" vertical="center"/>
    </xf>
    <xf numFmtId="0" fontId="8" fillId="3" borderId="55" xfId="5" applyFont="1" applyFill="1" applyBorder="1" applyAlignment="1">
      <alignment horizontal="center" vertical="center"/>
    </xf>
    <xf numFmtId="0" fontId="8" fillId="3" borderId="56" xfId="5" applyFont="1" applyFill="1" applyBorder="1" applyAlignment="1">
      <alignment horizontal="center" vertical="center"/>
    </xf>
    <xf numFmtId="0" fontId="8" fillId="3" borderId="57" xfId="5" applyFont="1" applyFill="1" applyBorder="1" applyAlignment="1">
      <alignment horizontal="center" vertical="center"/>
    </xf>
    <xf numFmtId="0" fontId="8" fillId="3" borderId="0" xfId="5" applyFont="1" applyFill="1" applyBorder="1" applyAlignment="1">
      <alignment horizontal="center" vertical="center"/>
    </xf>
    <xf numFmtId="0" fontId="8" fillId="3" borderId="58" xfId="5" applyFont="1" applyFill="1" applyBorder="1" applyAlignment="1">
      <alignment horizontal="center" vertical="center"/>
    </xf>
    <xf numFmtId="0" fontId="8" fillId="3" borderId="59" xfId="5" applyFont="1" applyFill="1" applyBorder="1" applyAlignment="1">
      <alignment horizontal="center" vertical="center"/>
    </xf>
    <xf numFmtId="0" fontId="8" fillId="3" borderId="60" xfId="5" applyFont="1" applyFill="1" applyBorder="1" applyAlignment="1">
      <alignment horizontal="center" vertical="center"/>
    </xf>
    <xf numFmtId="0" fontId="8" fillId="3" borderId="61" xfId="5" applyFont="1" applyFill="1" applyBorder="1" applyAlignment="1">
      <alignment horizontal="center" vertical="center"/>
    </xf>
    <xf numFmtId="0" fontId="10" fillId="3" borderId="57" xfId="5" applyFont="1" applyFill="1" applyBorder="1" applyAlignment="1">
      <alignment horizontal="center" vertical="center"/>
    </xf>
    <xf numFmtId="0" fontId="10" fillId="3" borderId="0" xfId="5" applyFont="1" applyFill="1" applyBorder="1" applyAlignment="1">
      <alignment horizontal="center" vertical="center"/>
    </xf>
    <xf numFmtId="0" fontId="10" fillId="3" borderId="58" xfId="5" applyFont="1" applyFill="1" applyBorder="1" applyAlignment="1">
      <alignment horizontal="center" vertical="center"/>
    </xf>
    <xf numFmtId="0" fontId="9" fillId="3" borderId="13" xfId="5" applyFont="1" applyFill="1" applyBorder="1" applyAlignment="1">
      <alignment horizontal="left" vertical="center"/>
    </xf>
    <xf numFmtId="0" fontId="9" fillId="3" borderId="14" xfId="5" applyFont="1" applyFill="1" applyBorder="1" applyAlignment="1">
      <alignment horizontal="left" vertical="center"/>
    </xf>
    <xf numFmtId="0" fontId="9" fillId="3" borderId="15" xfId="5" applyFont="1" applyFill="1" applyBorder="1" applyAlignment="1">
      <alignment horizontal="left" vertical="center"/>
    </xf>
    <xf numFmtId="0" fontId="9" fillId="3" borderId="16" xfId="5" applyFont="1" applyFill="1" applyBorder="1" applyAlignment="1">
      <alignment horizontal="left" vertical="center"/>
    </xf>
    <xf numFmtId="0" fontId="9" fillId="3" borderId="2" xfId="5" applyFont="1" applyFill="1" applyBorder="1" applyAlignment="1">
      <alignment horizontal="left" vertical="center"/>
    </xf>
    <xf numFmtId="0" fontId="9" fillId="3" borderId="17" xfId="5" applyFont="1" applyFill="1" applyBorder="1" applyAlignment="1">
      <alignment horizontal="left" vertical="center"/>
    </xf>
    <xf numFmtId="0" fontId="9" fillId="3" borderId="30" xfId="5" applyFont="1" applyFill="1" applyBorder="1" applyAlignment="1">
      <alignment vertical="center"/>
    </xf>
    <xf numFmtId="0" fontId="9" fillId="3" borderId="14" xfId="5" applyFont="1" applyFill="1" applyBorder="1" applyAlignment="1">
      <alignment vertical="center"/>
    </xf>
    <xf numFmtId="0" fontId="9" fillId="3" borderId="15" xfId="5" applyFont="1" applyFill="1" applyBorder="1" applyAlignment="1">
      <alignment vertical="center"/>
    </xf>
    <xf numFmtId="0" fontId="9" fillId="3" borderId="4" xfId="5" applyFont="1" applyFill="1" applyBorder="1" applyAlignment="1">
      <alignment vertical="center"/>
    </xf>
    <xf numFmtId="0" fontId="9" fillId="3" borderId="2" xfId="5" applyFont="1" applyFill="1" applyBorder="1" applyAlignment="1">
      <alignment vertical="center"/>
    </xf>
    <xf numFmtId="0" fontId="9" fillId="3" borderId="17" xfId="5" applyFont="1" applyFill="1" applyBorder="1" applyAlignment="1">
      <alignment vertical="center"/>
    </xf>
    <xf numFmtId="2" fontId="7" fillId="3" borderId="3" xfId="4" applyNumberFormat="1" applyFont="1" applyFill="1" applyBorder="1" applyAlignment="1">
      <alignment horizontal="center" vertical="center"/>
    </xf>
    <xf numFmtId="2" fontId="7" fillId="3" borderId="46" xfId="4" applyNumberFormat="1" applyFont="1" applyFill="1" applyBorder="1" applyAlignment="1">
      <alignment horizontal="center" vertical="center"/>
    </xf>
    <xf numFmtId="2" fontId="7" fillId="3" borderId="4" xfId="4" applyNumberFormat="1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9" fillId="3" borderId="5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left" vertical="center"/>
    </xf>
    <xf numFmtId="0" fontId="10" fillId="0" borderId="29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9" fillId="0" borderId="5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14" fillId="0" borderId="0" xfId="5" applyFont="1" applyFill="1" applyBorder="1" applyAlignment="1">
      <alignment horizontal="center"/>
    </xf>
    <xf numFmtId="4" fontId="9" fillId="0" borderId="5" xfId="5" applyNumberFormat="1" applyFont="1" applyFill="1" applyBorder="1" applyAlignment="1">
      <alignment horizontal="center" vertical="center"/>
    </xf>
    <xf numFmtId="4" fontId="9" fillId="0" borderId="7" xfId="5" applyNumberFormat="1" applyFont="1" applyFill="1" applyBorder="1" applyAlignment="1">
      <alignment horizontal="center" vertical="center"/>
    </xf>
    <xf numFmtId="0" fontId="3" fillId="0" borderId="43" xfId="5" applyNumberFormat="1" applyFont="1" applyFill="1" applyBorder="1" applyAlignment="1">
      <alignment horizontal="left" vertical="justify"/>
    </xf>
    <xf numFmtId="0" fontId="3" fillId="0" borderId="68" xfId="5" applyNumberFormat="1" applyFont="1" applyFill="1" applyBorder="1" applyAlignment="1">
      <alignment horizontal="left" vertical="justify"/>
    </xf>
    <xf numFmtId="0" fontId="3" fillId="0" borderId="8" xfId="5" applyNumberFormat="1" applyFont="1" applyFill="1" applyBorder="1" applyAlignment="1">
      <alignment horizontal="left" vertical="justify"/>
    </xf>
    <xf numFmtId="0" fontId="3" fillId="0" borderId="53" xfId="5" applyNumberFormat="1" applyFont="1" applyFill="1" applyBorder="1" applyAlignment="1">
      <alignment horizontal="left" vertical="justify"/>
    </xf>
    <xf numFmtId="0" fontId="3" fillId="0" borderId="1" xfId="5" applyNumberFormat="1" applyFont="1" applyFill="1" applyBorder="1" applyAlignment="1">
      <alignment horizontal="left" vertical="justify"/>
    </xf>
    <xf numFmtId="0" fontId="3" fillId="0" borderId="9" xfId="5" applyNumberFormat="1" applyFont="1" applyFill="1" applyBorder="1" applyAlignment="1">
      <alignment horizontal="left" vertical="justify"/>
    </xf>
    <xf numFmtId="0" fontId="9" fillId="0" borderId="43" xfId="5" applyFont="1" applyFill="1" applyBorder="1" applyAlignment="1">
      <alignment horizontal="center" vertical="center"/>
    </xf>
    <xf numFmtId="0" fontId="9" fillId="0" borderId="53" xfId="5" applyFont="1" applyFill="1" applyBorder="1" applyAlignment="1">
      <alignment horizontal="center" vertical="center"/>
    </xf>
    <xf numFmtId="0" fontId="9" fillId="0" borderId="5" xfId="5" applyFont="1" applyFill="1" applyBorder="1" applyAlignment="1">
      <alignment horizontal="center" vertical="center"/>
    </xf>
    <xf numFmtId="0" fontId="9" fillId="0" borderId="7" xfId="5" applyFont="1" applyFill="1" applyBorder="1" applyAlignment="1">
      <alignment horizontal="center" vertical="center"/>
    </xf>
    <xf numFmtId="0" fontId="9" fillId="0" borderId="3" xfId="5" applyFont="1" applyFill="1" applyBorder="1" applyAlignment="1">
      <alignment horizontal="center"/>
    </xf>
    <xf numFmtId="0" fontId="9" fillId="0" borderId="4" xfId="5" applyFont="1" applyFill="1" applyBorder="1" applyAlignment="1">
      <alignment horizontal="center"/>
    </xf>
    <xf numFmtId="0" fontId="18" fillId="5" borderId="3" xfId="0" applyFont="1" applyFill="1" applyBorder="1" applyAlignment="1">
      <alignment horizontal="left"/>
    </xf>
    <xf numFmtId="0" fontId="18" fillId="5" borderId="4" xfId="0" applyFont="1" applyFill="1" applyBorder="1" applyAlignment="1">
      <alignment horizontal="left"/>
    </xf>
    <xf numFmtId="0" fontId="18" fillId="9" borderId="3" xfId="0" applyFont="1" applyFill="1" applyBorder="1" applyAlignment="1">
      <alignment horizontal="left"/>
    </xf>
    <xf numFmtId="0" fontId="18" fillId="9" borderId="4" xfId="0" applyFont="1" applyFill="1" applyBorder="1" applyAlignment="1">
      <alignment horizontal="left"/>
    </xf>
    <xf numFmtId="4" fontId="9" fillId="3" borderId="3" xfId="5" applyNumberFormat="1" applyFont="1" applyFill="1" applyBorder="1" applyAlignment="1">
      <alignment horizontal="center"/>
    </xf>
    <xf numFmtId="4" fontId="9" fillId="3" borderId="4" xfId="5" applyNumberFormat="1" applyFont="1" applyFill="1" applyBorder="1" applyAlignment="1">
      <alignment horizontal="center"/>
    </xf>
    <xf numFmtId="0" fontId="9" fillId="3" borderId="2" xfId="5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left"/>
    </xf>
    <xf numFmtId="0" fontId="18" fillId="6" borderId="4" xfId="0" applyFont="1" applyFill="1" applyBorder="1" applyAlignment="1">
      <alignment horizontal="left"/>
    </xf>
    <xf numFmtId="4" fontId="9" fillId="0" borderId="3" xfId="5" applyNumberFormat="1" applyFont="1" applyFill="1" applyBorder="1" applyAlignment="1">
      <alignment horizontal="center"/>
    </xf>
    <xf numFmtId="4" fontId="9" fillId="0" borderId="4" xfId="5" applyNumberFormat="1" applyFont="1" applyFill="1" applyBorder="1" applyAlignment="1">
      <alignment horizontal="center"/>
    </xf>
    <xf numFmtId="0" fontId="9" fillId="0" borderId="2" xfId="5" applyFont="1" applyFill="1" applyBorder="1" applyAlignment="1">
      <alignment horizontal="center" vertical="center"/>
    </xf>
    <xf numFmtId="0" fontId="3" fillId="0" borderId="3" xfId="5" applyNumberFormat="1" applyFont="1" applyFill="1" applyBorder="1" applyAlignment="1">
      <alignment horizontal="center" vertical="justify"/>
    </xf>
    <xf numFmtId="0" fontId="3" fillId="0" borderId="4" xfId="5" applyNumberFormat="1" applyFont="1" applyFill="1" applyBorder="1" applyAlignment="1">
      <alignment horizontal="center" vertical="justify"/>
    </xf>
    <xf numFmtId="0" fontId="9" fillId="0" borderId="8" xfId="5" applyFont="1" applyFill="1" applyBorder="1" applyAlignment="1">
      <alignment horizontal="center" vertical="center"/>
    </xf>
    <xf numFmtId="0" fontId="9" fillId="0" borderId="9" xfId="5" applyFont="1" applyFill="1" applyBorder="1" applyAlignment="1">
      <alignment horizontal="center" vertical="center"/>
    </xf>
    <xf numFmtId="4" fontId="9" fillId="0" borderId="3" xfId="5" applyNumberFormat="1" applyFont="1" applyFill="1" applyBorder="1" applyAlignment="1">
      <alignment horizontal="center" vertical="center"/>
    </xf>
    <xf numFmtId="0" fontId="9" fillId="0" borderId="4" xfId="5" applyFont="1" applyFill="1" applyBorder="1" applyAlignment="1">
      <alignment horizontal="center" vertical="center"/>
    </xf>
    <xf numFmtId="4" fontId="9" fillId="3" borderId="3" xfId="5" applyNumberFormat="1" applyFont="1" applyFill="1" applyBorder="1" applyAlignment="1">
      <alignment horizontal="center" vertical="center"/>
    </xf>
    <xf numFmtId="0" fontId="9" fillId="3" borderId="4" xfId="5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center" vertical="center"/>
    </xf>
    <xf numFmtId="0" fontId="14" fillId="0" borderId="0" xfId="5" applyFont="1" applyBorder="1" applyAlignment="1">
      <alignment horizontal="center"/>
    </xf>
    <xf numFmtId="0" fontId="9" fillId="0" borderId="43" xfId="5" applyNumberFormat="1" applyFont="1" applyFill="1" applyBorder="1" applyAlignment="1">
      <alignment horizontal="left" vertical="justify"/>
    </xf>
    <xf numFmtId="0" fontId="9" fillId="0" borderId="68" xfId="5" applyNumberFormat="1" applyFont="1" applyFill="1" applyBorder="1" applyAlignment="1">
      <alignment horizontal="left" vertical="justify"/>
    </xf>
    <xf numFmtId="0" fontId="9" fillId="0" borderId="8" xfId="5" applyNumberFormat="1" applyFont="1" applyFill="1" applyBorder="1" applyAlignment="1">
      <alignment horizontal="left" vertical="justify"/>
    </xf>
    <xf numFmtId="0" fontId="9" fillId="0" borderId="53" xfId="5" applyNumberFormat="1" applyFont="1" applyFill="1" applyBorder="1" applyAlignment="1">
      <alignment horizontal="left" vertical="justify"/>
    </xf>
    <xf numFmtId="0" fontId="9" fillId="0" borderId="1" xfId="5" applyNumberFormat="1" applyFont="1" applyFill="1" applyBorder="1" applyAlignment="1">
      <alignment horizontal="left" vertical="justify"/>
    </xf>
    <xf numFmtId="0" fontId="9" fillId="0" borderId="9" xfId="5" applyNumberFormat="1" applyFont="1" applyFill="1" applyBorder="1" applyAlignment="1">
      <alignment horizontal="left" vertical="justify"/>
    </xf>
    <xf numFmtId="0" fontId="9" fillId="0" borderId="2" xfId="5" applyFont="1" applyFill="1" applyBorder="1" applyAlignment="1">
      <alignment horizontal="center"/>
    </xf>
    <xf numFmtId="0" fontId="16" fillId="0" borderId="3" xfId="5" applyFont="1" applyBorder="1" applyAlignment="1">
      <alignment horizontal="left"/>
    </xf>
    <xf numFmtId="0" fontId="16" fillId="0" borderId="4" xfId="5" applyFont="1" applyBorder="1" applyAlignment="1">
      <alignment horizontal="left"/>
    </xf>
    <xf numFmtId="4" fontId="16" fillId="0" borderId="3" xfId="5" applyNumberFormat="1" applyFont="1" applyBorder="1" applyAlignment="1">
      <alignment horizontal="center"/>
    </xf>
    <xf numFmtId="4" fontId="16" fillId="0" borderId="4" xfId="5" applyNumberFormat="1" applyFont="1" applyBorder="1" applyAlignment="1">
      <alignment horizontal="center"/>
    </xf>
    <xf numFmtId="4" fontId="9" fillId="0" borderId="2" xfId="5" applyNumberFormat="1" applyFont="1" applyFill="1" applyBorder="1" applyAlignment="1">
      <alignment horizontal="center" vertical="center"/>
    </xf>
    <xf numFmtId="0" fontId="9" fillId="0" borderId="2" xfId="5" applyNumberFormat="1" applyFont="1" applyFill="1" applyBorder="1" applyAlignment="1">
      <alignment horizontal="left" vertical="justify"/>
    </xf>
    <xf numFmtId="0" fontId="18" fillId="9" borderId="3" xfId="0" applyFont="1" applyFill="1" applyBorder="1" applyAlignment="1">
      <alignment horizontal="center"/>
    </xf>
    <xf numFmtId="0" fontId="18" fillId="9" borderId="4" xfId="0" applyFont="1" applyFill="1" applyBorder="1" applyAlignment="1">
      <alignment horizontal="center"/>
    </xf>
    <xf numFmtId="4" fontId="16" fillId="0" borderId="2" xfId="5" applyNumberFormat="1" applyFont="1" applyFill="1" applyBorder="1" applyAlignment="1">
      <alignment horizontal="center"/>
    </xf>
    <xf numFmtId="0" fontId="18" fillId="7" borderId="3" xfId="0" applyFont="1" applyFill="1" applyBorder="1" applyAlignment="1">
      <alignment horizontal="left"/>
    </xf>
    <xf numFmtId="0" fontId="18" fillId="7" borderId="4" xfId="0" applyFont="1" applyFill="1" applyBorder="1" applyAlignment="1">
      <alignment horizontal="left"/>
    </xf>
    <xf numFmtId="0" fontId="18" fillId="8" borderId="3" xfId="0" applyFont="1" applyFill="1" applyBorder="1" applyAlignment="1">
      <alignment horizontal="center"/>
    </xf>
    <xf numFmtId="0" fontId="18" fillId="8" borderId="4" xfId="0" applyFont="1" applyFill="1" applyBorder="1" applyAlignment="1">
      <alignment horizontal="center"/>
    </xf>
    <xf numFmtId="0" fontId="9" fillId="0" borderId="3" xfId="5" applyFont="1" applyFill="1" applyBorder="1" applyAlignment="1">
      <alignment horizontal="left" wrapText="1"/>
    </xf>
    <xf numFmtId="0" fontId="9" fillId="0" borderId="4" xfId="5" applyFont="1" applyFill="1" applyBorder="1" applyAlignment="1">
      <alignment horizontal="left" wrapText="1"/>
    </xf>
    <xf numFmtId="0" fontId="9" fillId="9" borderId="3" xfId="5" applyFont="1" applyFill="1" applyBorder="1" applyAlignment="1">
      <alignment horizontal="left" wrapText="1"/>
    </xf>
    <xf numFmtId="0" fontId="9" fillId="9" borderId="4" xfId="5" applyFont="1" applyFill="1" applyBorder="1" applyAlignment="1">
      <alignment horizontal="left" wrapText="1"/>
    </xf>
    <xf numFmtId="0" fontId="9" fillId="3" borderId="3" xfId="5" applyFont="1" applyFill="1" applyBorder="1" applyAlignment="1">
      <alignment horizontal="left" wrapText="1"/>
    </xf>
    <xf numFmtId="0" fontId="9" fillId="3" borderId="4" xfId="5" applyFont="1" applyFill="1" applyBorder="1" applyAlignment="1">
      <alignment horizontal="left" wrapText="1"/>
    </xf>
    <xf numFmtId="4" fontId="19" fillId="0" borderId="0" xfId="5" applyNumberFormat="1" applyFont="1" applyFill="1" applyBorder="1" applyAlignment="1">
      <alignment horizontal="center"/>
    </xf>
    <xf numFmtId="4" fontId="16" fillId="0" borderId="3" xfId="5" applyNumberFormat="1" applyFont="1" applyFill="1" applyBorder="1" applyAlignment="1">
      <alignment horizontal="center"/>
    </xf>
    <xf numFmtId="4" fontId="16" fillId="0" borderId="4" xfId="5" applyNumberFormat="1" applyFont="1" applyFill="1" applyBorder="1" applyAlignment="1">
      <alignment horizontal="center"/>
    </xf>
    <xf numFmtId="0" fontId="7" fillId="0" borderId="3" xfId="5" applyFont="1" applyFill="1" applyBorder="1" applyAlignment="1">
      <alignment wrapText="1"/>
    </xf>
    <xf numFmtId="0" fontId="7" fillId="0" borderId="4" xfId="5" applyFont="1" applyFill="1" applyBorder="1" applyAlignment="1">
      <alignment wrapText="1"/>
    </xf>
    <xf numFmtId="0" fontId="18" fillId="8" borderId="3" xfId="0" applyFont="1" applyFill="1" applyBorder="1" applyAlignment="1">
      <alignment horizontal="left"/>
    </xf>
    <xf numFmtId="0" fontId="18" fillId="8" borderId="4" xfId="0" applyFont="1" applyFill="1" applyBorder="1" applyAlignment="1">
      <alignment horizontal="left"/>
    </xf>
    <xf numFmtId="4" fontId="19" fillId="0" borderId="68" xfId="5" applyNumberFormat="1" applyFont="1" applyFill="1" applyBorder="1" applyAlignment="1">
      <alignment horizontal="center"/>
    </xf>
    <xf numFmtId="4" fontId="7" fillId="0" borderId="3" xfId="5" applyNumberFormat="1" applyFont="1" applyFill="1" applyBorder="1" applyAlignment="1">
      <alignment horizontal="center" vertical="center"/>
    </xf>
    <xf numFmtId="4" fontId="7" fillId="0" borderId="4" xfId="5" applyNumberFormat="1" applyFont="1" applyFill="1" applyBorder="1" applyAlignment="1">
      <alignment horizontal="center" vertical="center"/>
    </xf>
    <xf numFmtId="4" fontId="7" fillId="3" borderId="3" xfId="5" applyNumberFormat="1" applyFont="1" applyFill="1" applyBorder="1" applyAlignment="1">
      <alignment horizontal="center" vertical="center"/>
    </xf>
    <xf numFmtId="4" fontId="7" fillId="3" borderId="4" xfId="5" applyNumberFormat="1" applyFont="1" applyFill="1" applyBorder="1" applyAlignment="1">
      <alignment horizontal="center" vertical="center"/>
    </xf>
    <xf numFmtId="0" fontId="9" fillId="0" borderId="3" xfId="5" applyFont="1" applyFill="1" applyBorder="1" applyAlignment="1">
      <alignment horizontal="center" vertical="center"/>
    </xf>
  </cellXfs>
  <cellStyles count="16">
    <cellStyle name="Moeda 2" xfId="6"/>
    <cellStyle name="Normal" xfId="0" builtinId="0"/>
    <cellStyle name="Normal 2" xfId="5"/>
    <cellStyle name="Normal 2 2" xfId="7"/>
    <cellStyle name="Normal 3" xfId="1"/>
    <cellStyle name="Normal 4" xfId="8"/>
    <cellStyle name="Porcentagem" xfId="2" builtinId="5"/>
    <cellStyle name="Porcentagem 2" xfId="9"/>
    <cellStyle name="Porcentagem 3" xfId="10"/>
    <cellStyle name="Separador de milhares 2" xfId="11"/>
    <cellStyle name="Separador de milhares 5" xfId="3"/>
    <cellStyle name="Vírgula" xfId="4" builtinId="3"/>
    <cellStyle name="Vírgula 2" xfId="12"/>
    <cellStyle name="Vírgula 3" xfId="13"/>
    <cellStyle name="Vírgula 4" xfId="14"/>
    <cellStyle name="Vírgula 4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59531</xdr:rowOff>
    </xdr:from>
    <xdr:to>
      <xdr:col>1</xdr:col>
      <xdr:colOff>952499</xdr:colOff>
      <xdr:row>2</xdr:row>
      <xdr:rowOff>142876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2" t="4379" r="68531" b="90531"/>
        <a:stretch/>
      </xdr:blipFill>
      <xdr:spPr>
        <a:xfrm>
          <a:off x="119062" y="59531"/>
          <a:ext cx="1476375" cy="4643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35719</xdr:rowOff>
    </xdr:from>
    <xdr:to>
      <xdr:col>1</xdr:col>
      <xdr:colOff>992982</xdr:colOff>
      <xdr:row>2</xdr:row>
      <xdr:rowOff>123827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2" t="4379" r="68531" b="90531"/>
        <a:stretch/>
      </xdr:blipFill>
      <xdr:spPr>
        <a:xfrm>
          <a:off x="35720" y="35719"/>
          <a:ext cx="1433512" cy="4691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59531</xdr:rowOff>
    </xdr:from>
    <xdr:to>
      <xdr:col>1</xdr:col>
      <xdr:colOff>952499</xdr:colOff>
      <xdr:row>2</xdr:row>
      <xdr:rowOff>142876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2" t="4379" r="68531" b="90531"/>
        <a:stretch/>
      </xdr:blipFill>
      <xdr:spPr>
        <a:xfrm>
          <a:off x="119062" y="59531"/>
          <a:ext cx="1433512" cy="4643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1</xdr:col>
      <xdr:colOff>476664</xdr:colOff>
      <xdr:row>5</xdr:row>
      <xdr:rowOff>38100</xdr:rowOff>
    </xdr:to>
    <xdr:pic>
      <xdr:nvPicPr>
        <xdr:cNvPr id="3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19075"/>
          <a:ext cx="1219614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581025</xdr:colOff>
      <xdr:row>1</xdr:row>
      <xdr:rowOff>104775</xdr:rowOff>
    </xdr:from>
    <xdr:to>
      <xdr:col>8</xdr:col>
      <xdr:colOff>924753</xdr:colOff>
      <xdr:row>5</xdr:row>
      <xdr:rowOff>151158</xdr:rowOff>
    </xdr:to>
    <xdr:pic>
      <xdr:nvPicPr>
        <xdr:cNvPr id="4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285750"/>
          <a:ext cx="1334328" cy="770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AppData/Local/Temp/Rar$DIa7352.31249/PLANILHA%20CAL&#199;AMEN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io/Desktop/PASTA%202017/MISS&#213;ES%202017/MEDI&#199;&#195;O%20ASFALTO%20RANCHARIA/MEDI&#199;&#195;O/PLANILHA%20MEDI&#199;&#195;O%20TP%20002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camentaria"/>
    </sheetNames>
    <sheetDataSet>
      <sheetData sheetId="0" refreshError="1">
        <row r="13">
          <cell r="B13" t="str">
            <v>IIO-PLA-005</v>
          </cell>
        </row>
        <row r="16">
          <cell r="B16" t="str">
            <v>TER-ESC-015</v>
          </cell>
        </row>
        <row r="20">
          <cell r="B20" t="str">
            <v>OBR-VIA-145</v>
          </cell>
        </row>
        <row r="25">
          <cell r="B25" t="str">
            <v>DRE-SAR-010</v>
          </cell>
        </row>
        <row r="28">
          <cell r="B28" t="str">
            <v>OBR-VIA-315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 de Compatibilidade"/>
      <sheetName val="PLANILHA OFICIAL "/>
      <sheetName val="Medição 01"/>
      <sheetName val="CRONOGRAMA FÍSICO -  FINANCEIRO"/>
      <sheetName val="MEMÓRIA DE CÁLCULO"/>
      <sheetName val=" BDI"/>
      <sheetName val="CRONOGRAMA - JANUÁRIA"/>
    </sheetNames>
    <sheetDataSet>
      <sheetData sheetId="0" refreshError="1"/>
      <sheetData sheetId="1">
        <row r="28">
          <cell r="H28">
            <v>1486.02</v>
          </cell>
        </row>
      </sheetData>
      <sheetData sheetId="2" refreshError="1"/>
      <sheetData sheetId="3" refreshError="1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zoomScale="80" zoomScaleNormal="80" zoomScalePageLayoutView="80" workbookViewId="0">
      <selection activeCell="I25" sqref="I25"/>
    </sheetView>
  </sheetViews>
  <sheetFormatPr defaultRowHeight="15"/>
  <cols>
    <col min="1" max="1" width="9" style="5" customWidth="1"/>
    <col min="2" max="2" width="22.85546875" style="5" customWidth="1"/>
    <col min="3" max="3" width="85.5703125" style="5" customWidth="1"/>
    <col min="4" max="4" width="8" style="5" customWidth="1"/>
    <col min="5" max="5" width="12.42578125" style="5" customWidth="1"/>
    <col min="6" max="6" width="13.7109375" style="5" customWidth="1"/>
    <col min="7" max="7" width="15.7109375" style="5" customWidth="1"/>
    <col min="8" max="8" width="13.7109375" style="5" customWidth="1"/>
    <col min="9" max="9" width="15.7109375" style="35" customWidth="1"/>
    <col min="10" max="10" width="9.140625" style="3"/>
    <col min="11" max="11" width="18.140625" style="5" customWidth="1"/>
    <col min="12" max="12" width="9.140625" style="2"/>
  </cols>
  <sheetData>
    <row r="1" spans="1:12" s="8" customFormat="1" ht="15" customHeight="1">
      <c r="A1" s="241" t="s">
        <v>13</v>
      </c>
      <c r="B1" s="242"/>
      <c r="C1" s="242"/>
      <c r="D1" s="242"/>
      <c r="E1" s="242"/>
      <c r="F1" s="242"/>
      <c r="G1" s="242"/>
      <c r="H1" s="242"/>
      <c r="I1" s="243"/>
      <c r="J1" s="9"/>
      <c r="K1" s="6"/>
      <c r="L1" s="7"/>
    </row>
    <row r="2" spans="1:12" s="8" customFormat="1" ht="15" customHeight="1">
      <c r="A2" s="244"/>
      <c r="B2" s="245"/>
      <c r="C2" s="245"/>
      <c r="D2" s="245"/>
      <c r="E2" s="245"/>
      <c r="F2" s="245"/>
      <c r="G2" s="245"/>
      <c r="H2" s="245"/>
      <c r="I2" s="246"/>
      <c r="J2" s="9"/>
      <c r="K2" s="6"/>
      <c r="L2" s="7"/>
    </row>
    <row r="3" spans="1:12" s="8" customFormat="1" ht="15" customHeight="1" thickBot="1">
      <c r="A3" s="247"/>
      <c r="B3" s="248"/>
      <c r="C3" s="248"/>
      <c r="D3" s="248"/>
      <c r="E3" s="248"/>
      <c r="F3" s="249"/>
      <c r="G3" s="249"/>
      <c r="H3" s="249"/>
      <c r="I3" s="250"/>
      <c r="J3" s="9"/>
      <c r="K3" s="6"/>
      <c r="L3" s="7"/>
    </row>
    <row r="4" spans="1:12" s="8" customFormat="1" ht="15" customHeight="1">
      <c r="A4" s="216" t="s">
        <v>21</v>
      </c>
      <c r="B4" s="217"/>
      <c r="C4" s="217"/>
      <c r="D4" s="217"/>
      <c r="E4" s="218"/>
      <c r="F4" s="222" t="s">
        <v>23</v>
      </c>
      <c r="G4" s="223"/>
      <c r="H4" s="224"/>
      <c r="I4" s="199" t="s">
        <v>22</v>
      </c>
      <c r="J4" s="9"/>
      <c r="K4" s="6"/>
      <c r="L4" s="7"/>
    </row>
    <row r="5" spans="1:12" s="8" customFormat="1" ht="15" customHeight="1" thickBot="1">
      <c r="A5" s="219"/>
      <c r="B5" s="220"/>
      <c r="C5" s="220"/>
      <c r="D5" s="220"/>
      <c r="E5" s="221"/>
      <c r="F5" s="225" t="s">
        <v>29</v>
      </c>
      <c r="G5" s="226"/>
      <c r="H5" s="10" t="s">
        <v>20</v>
      </c>
      <c r="I5" s="200"/>
      <c r="J5" s="9"/>
      <c r="K5" s="6"/>
      <c r="L5" s="7"/>
    </row>
    <row r="6" spans="1:12" s="8" customFormat="1" ht="15" customHeight="1">
      <c r="A6" s="253" t="s">
        <v>100</v>
      </c>
      <c r="B6" s="254"/>
      <c r="C6" s="254"/>
      <c r="D6" s="254"/>
      <c r="E6" s="255"/>
      <c r="F6" s="227" t="s">
        <v>44</v>
      </c>
      <c r="G6" s="228"/>
      <c r="H6" s="11">
        <v>43770</v>
      </c>
      <c r="I6" s="198">
        <v>0.26300000000000001</v>
      </c>
      <c r="J6" s="9"/>
      <c r="K6" s="6"/>
      <c r="L6" s="7"/>
    </row>
    <row r="7" spans="1:12" s="8" customFormat="1" ht="15" customHeight="1">
      <c r="A7" s="207" t="s">
        <v>41</v>
      </c>
      <c r="B7" s="208"/>
      <c r="C7" s="208"/>
      <c r="D7" s="208"/>
      <c r="E7" s="209"/>
      <c r="F7" s="229" t="s">
        <v>97</v>
      </c>
      <c r="G7" s="230"/>
      <c r="H7" s="12">
        <v>43831</v>
      </c>
      <c r="I7" s="198"/>
      <c r="J7" s="9"/>
      <c r="K7" s="6"/>
      <c r="L7" s="7"/>
    </row>
    <row r="8" spans="1:12" s="8" customFormat="1" ht="15" customHeight="1">
      <c r="A8" s="207" t="s">
        <v>213</v>
      </c>
      <c r="B8" s="208"/>
      <c r="C8" s="208"/>
      <c r="D8" s="208"/>
      <c r="E8" s="209"/>
      <c r="F8" s="229"/>
      <c r="G8" s="230"/>
      <c r="H8" s="12"/>
      <c r="I8" s="198"/>
      <c r="J8" s="9"/>
    </row>
    <row r="9" spans="1:12" s="8" customFormat="1" ht="15" customHeight="1">
      <c r="A9" s="213" t="s">
        <v>24</v>
      </c>
      <c r="B9" s="214"/>
      <c r="C9" s="214"/>
      <c r="D9" s="214"/>
      <c r="E9" s="215"/>
      <c r="F9" s="229"/>
      <c r="G9" s="230"/>
      <c r="H9" s="12"/>
      <c r="I9" s="198"/>
      <c r="J9" s="9"/>
    </row>
    <row r="10" spans="1:12" s="8" customFormat="1" ht="29.25" customHeight="1">
      <c r="A10" s="213"/>
      <c r="B10" s="214"/>
      <c r="C10" s="214"/>
      <c r="D10" s="214"/>
      <c r="E10" s="215"/>
      <c r="F10" s="229"/>
      <c r="G10" s="230"/>
      <c r="H10" s="12"/>
      <c r="I10" s="198"/>
      <c r="J10" s="9"/>
    </row>
    <row r="11" spans="1:12" s="8" customFormat="1" ht="15" customHeight="1" thickBot="1">
      <c r="A11" s="210" t="s">
        <v>43</v>
      </c>
      <c r="B11" s="211"/>
      <c r="C11" s="211"/>
      <c r="D11" s="211"/>
      <c r="E11" s="212"/>
      <c r="F11" s="251"/>
      <c r="G11" s="252"/>
      <c r="H11" s="13"/>
      <c r="I11" s="198"/>
      <c r="J11" s="9"/>
    </row>
    <row r="12" spans="1:12" s="8" customFormat="1" ht="15" customHeight="1" thickBot="1">
      <c r="A12" s="201" t="s">
        <v>13</v>
      </c>
      <c r="B12" s="202"/>
      <c r="C12" s="202"/>
      <c r="D12" s="202"/>
      <c r="E12" s="202"/>
      <c r="F12" s="202"/>
      <c r="G12" s="202"/>
      <c r="H12" s="202"/>
      <c r="I12" s="203"/>
      <c r="J12" s="9"/>
    </row>
    <row r="13" spans="1:12" s="8" customFormat="1" ht="15" customHeight="1">
      <c r="A13" s="256" t="s">
        <v>0</v>
      </c>
      <c r="B13" s="238" t="s">
        <v>6</v>
      </c>
      <c r="C13" s="238" t="s">
        <v>12</v>
      </c>
      <c r="D13" s="238" t="s">
        <v>1</v>
      </c>
      <c r="E13" s="235" t="s">
        <v>19</v>
      </c>
      <c r="F13" s="259" t="s">
        <v>14</v>
      </c>
      <c r="G13" s="232"/>
      <c r="H13" s="231" t="s">
        <v>14</v>
      </c>
      <c r="I13" s="232"/>
      <c r="J13" s="9"/>
    </row>
    <row r="14" spans="1:12" s="8" customFormat="1" ht="15" customHeight="1">
      <c r="A14" s="257"/>
      <c r="B14" s="239"/>
      <c r="C14" s="239"/>
      <c r="D14" s="239"/>
      <c r="E14" s="236"/>
      <c r="F14" s="260" t="s">
        <v>15</v>
      </c>
      <c r="G14" s="234"/>
      <c r="H14" s="233" t="s">
        <v>16</v>
      </c>
      <c r="I14" s="234"/>
      <c r="J14" s="9"/>
    </row>
    <row r="15" spans="1:12" s="8" customFormat="1" ht="15" customHeight="1" thickBot="1">
      <c r="A15" s="258"/>
      <c r="B15" s="240"/>
      <c r="C15" s="240"/>
      <c r="D15" s="240"/>
      <c r="E15" s="237"/>
      <c r="F15" s="14" t="s">
        <v>17</v>
      </c>
      <c r="G15" s="15" t="s">
        <v>18</v>
      </c>
      <c r="H15" s="16" t="s">
        <v>17</v>
      </c>
      <c r="I15" s="15" t="s">
        <v>18</v>
      </c>
      <c r="J15" s="9"/>
    </row>
    <row r="16" spans="1:12" s="8" customFormat="1" ht="15" customHeight="1">
      <c r="A16" s="22" t="s">
        <v>47</v>
      </c>
      <c r="B16" s="17"/>
      <c r="C16" s="42" t="s">
        <v>45</v>
      </c>
      <c r="D16" s="17"/>
      <c r="E16" s="18"/>
      <c r="F16" s="19"/>
      <c r="G16" s="20">
        <f>F16*E16</f>
        <v>0</v>
      </c>
      <c r="H16" s="21">
        <f>F16*(1+$I$6)</f>
        <v>0</v>
      </c>
      <c r="I16" s="114">
        <f>I17+I18</f>
        <v>6459.49</v>
      </c>
      <c r="J16" s="9"/>
    </row>
    <row r="17" spans="1:12" s="8" customFormat="1" ht="15" customHeight="1">
      <c r="A17" s="22" t="s">
        <v>48</v>
      </c>
      <c r="B17" s="41" t="s">
        <v>121</v>
      </c>
      <c r="C17" s="24" t="s">
        <v>117</v>
      </c>
      <c r="D17" s="23" t="s">
        <v>71</v>
      </c>
      <c r="E17" s="167">
        <v>2</v>
      </c>
      <c r="F17" s="25">
        <v>1085.45</v>
      </c>
      <c r="G17" s="26">
        <f t="shared" ref="G17:G35" si="0">F17*E17</f>
        <v>2170.9</v>
      </c>
      <c r="H17" s="27">
        <f t="shared" ref="H17:H35" si="1">F17*(1+$I$6)</f>
        <v>1370.92335</v>
      </c>
      <c r="I17" s="26">
        <v>2741.84</v>
      </c>
      <c r="J17" s="9"/>
    </row>
    <row r="18" spans="1:12" s="8" customFormat="1" ht="33" customHeight="1">
      <c r="A18" s="22" t="s">
        <v>138</v>
      </c>
      <c r="B18" s="23">
        <v>78472</v>
      </c>
      <c r="C18" s="44" t="s">
        <v>139</v>
      </c>
      <c r="D18" s="23" t="s">
        <v>73</v>
      </c>
      <c r="E18" s="167">
        <f>'MEMÓRIA DE CÁLCULO'!J49</f>
        <v>8645.7000000000007</v>
      </c>
      <c r="F18" s="25">
        <v>0.34</v>
      </c>
      <c r="G18" s="26">
        <f t="shared" si="0"/>
        <v>2939.5380000000005</v>
      </c>
      <c r="H18" s="27">
        <f t="shared" si="1"/>
        <v>0.42942000000000002</v>
      </c>
      <c r="I18" s="26">
        <v>3717.65</v>
      </c>
      <c r="J18" s="9"/>
    </row>
    <row r="19" spans="1:12" s="8" customFormat="1" ht="15" customHeight="1">
      <c r="A19" s="22" t="s">
        <v>52</v>
      </c>
      <c r="B19" s="23"/>
      <c r="C19" s="111" t="s">
        <v>49</v>
      </c>
      <c r="D19" s="23"/>
      <c r="E19" s="167"/>
      <c r="F19" s="25"/>
      <c r="G19" s="26">
        <f t="shared" si="0"/>
        <v>0</v>
      </c>
      <c r="H19" s="27">
        <f t="shared" si="1"/>
        <v>0</v>
      </c>
      <c r="I19" s="115">
        <f>I20+I21</f>
        <v>32930.25</v>
      </c>
      <c r="J19" s="9"/>
    </row>
    <row r="20" spans="1:12" s="8" customFormat="1" ht="45" customHeight="1">
      <c r="A20" s="22" t="s">
        <v>53</v>
      </c>
      <c r="B20" s="23" t="s">
        <v>168</v>
      </c>
      <c r="C20" s="44" t="s">
        <v>167</v>
      </c>
      <c r="D20" s="23" t="s">
        <v>72</v>
      </c>
      <c r="E20" s="167">
        <f>'MEMÓRIA DE CÁLCULO'!J76</f>
        <v>2295.8550000000005</v>
      </c>
      <c r="F20" s="25">
        <v>5.87</v>
      </c>
      <c r="G20" s="26">
        <f t="shared" si="0"/>
        <v>13476.668850000004</v>
      </c>
      <c r="H20" s="27">
        <f t="shared" si="1"/>
        <v>7.4138099999999998</v>
      </c>
      <c r="I20" s="26">
        <v>17012.32</v>
      </c>
      <c r="J20" s="9"/>
    </row>
    <row r="21" spans="1:12" s="8" customFormat="1" ht="15" customHeight="1">
      <c r="A21" s="22" t="s">
        <v>54</v>
      </c>
      <c r="B21" s="23" t="s">
        <v>170</v>
      </c>
      <c r="C21" s="44" t="s">
        <v>169</v>
      </c>
      <c r="D21" s="23" t="s">
        <v>73</v>
      </c>
      <c r="E21" s="167">
        <f>'MEMÓRIA DE CÁLCULO'!J101</f>
        <v>15305.7</v>
      </c>
      <c r="F21" s="25">
        <v>0.82</v>
      </c>
      <c r="G21" s="26">
        <f t="shared" si="0"/>
        <v>12550.673999999999</v>
      </c>
      <c r="H21" s="27">
        <f t="shared" si="1"/>
        <v>1.0356599999999998</v>
      </c>
      <c r="I21" s="26">
        <v>15917.93</v>
      </c>
      <c r="J21" s="9"/>
    </row>
    <row r="22" spans="1:12" s="8" customFormat="1" ht="15" customHeight="1">
      <c r="A22" s="22"/>
      <c r="B22" s="23"/>
      <c r="C22" s="23"/>
      <c r="D22" s="23"/>
      <c r="E22" s="167"/>
      <c r="F22" s="25"/>
      <c r="G22" s="26">
        <f t="shared" si="0"/>
        <v>0</v>
      </c>
      <c r="H22" s="27">
        <f t="shared" si="1"/>
        <v>0</v>
      </c>
      <c r="I22" s="26">
        <f t="shared" ref="I22:I27" si="2">ROUND(H22*E22,2)</f>
        <v>0</v>
      </c>
      <c r="J22" s="9"/>
    </row>
    <row r="23" spans="1:12" s="8" customFormat="1" ht="15" customHeight="1">
      <c r="A23" s="22" t="s">
        <v>58</v>
      </c>
      <c r="B23" s="23"/>
      <c r="C23" s="117" t="s">
        <v>193</v>
      </c>
      <c r="D23" s="23"/>
      <c r="E23" s="167"/>
      <c r="F23" s="25"/>
      <c r="G23" s="26">
        <f t="shared" si="0"/>
        <v>0</v>
      </c>
      <c r="H23" s="27">
        <f t="shared" si="1"/>
        <v>0</v>
      </c>
      <c r="I23" s="115">
        <f>I24+I25</f>
        <v>778294.45</v>
      </c>
      <c r="J23" s="9"/>
      <c r="K23" s="6"/>
      <c r="L23" s="7"/>
    </row>
    <row r="24" spans="1:12" s="8" customFormat="1" ht="38.25" customHeight="1">
      <c r="A24" s="22" t="s">
        <v>59</v>
      </c>
      <c r="B24" s="23" t="str">
        <f>'[1]Planilha Orcamentaria'!$B$20</f>
        <v>OBR-VIA-145</v>
      </c>
      <c r="C24" s="44" t="s">
        <v>172</v>
      </c>
      <c r="D24" s="23" t="s">
        <v>72</v>
      </c>
      <c r="E24" s="167">
        <f>'MEMÓRIA DE CÁLCULO'!J128</f>
        <v>2295.8550000000005</v>
      </c>
      <c r="F24" s="25">
        <v>13.72</v>
      </c>
      <c r="G24" s="26">
        <f t="shared" si="0"/>
        <v>31499.130600000008</v>
      </c>
      <c r="H24" s="27">
        <f t="shared" si="1"/>
        <v>17.32836</v>
      </c>
      <c r="I24" s="26">
        <v>39787.25</v>
      </c>
      <c r="J24" s="9"/>
      <c r="K24" s="6"/>
      <c r="L24" s="7"/>
    </row>
    <row r="25" spans="1:12" s="8" customFormat="1" ht="49.5" customHeight="1">
      <c r="A25" s="22" t="s">
        <v>60</v>
      </c>
      <c r="B25" s="23" t="s">
        <v>191</v>
      </c>
      <c r="C25" s="44" t="s">
        <v>192</v>
      </c>
      <c r="D25" s="23" t="s">
        <v>73</v>
      </c>
      <c r="E25" s="167">
        <f>'MEMÓRIA DE CÁLCULO'!J174</f>
        <v>12920</v>
      </c>
      <c r="F25" s="25">
        <v>45.26</v>
      </c>
      <c r="G25" s="26">
        <f t="shared" si="0"/>
        <v>584759.19999999995</v>
      </c>
      <c r="H25" s="27">
        <f t="shared" si="1"/>
        <v>57.163379999999997</v>
      </c>
      <c r="I25" s="26">
        <v>738507.2</v>
      </c>
      <c r="J25" s="9"/>
      <c r="K25" s="113"/>
      <c r="L25" s="7"/>
    </row>
    <row r="26" spans="1:12" s="8" customFormat="1" ht="15" customHeight="1">
      <c r="A26" s="22"/>
      <c r="B26" s="23"/>
      <c r="C26" s="24"/>
      <c r="D26" s="23"/>
      <c r="E26" s="167"/>
      <c r="F26" s="25"/>
      <c r="G26" s="26">
        <f t="shared" si="0"/>
        <v>0</v>
      </c>
      <c r="H26" s="27">
        <f t="shared" si="1"/>
        <v>0</v>
      </c>
      <c r="I26" s="26">
        <f t="shared" si="2"/>
        <v>0</v>
      </c>
      <c r="J26" s="9"/>
      <c r="K26" s="6"/>
      <c r="L26" s="7"/>
    </row>
    <row r="27" spans="1:12" s="8" customFormat="1" ht="15" customHeight="1">
      <c r="A27" s="22"/>
      <c r="B27" s="23"/>
      <c r="C27" s="24"/>
      <c r="D27" s="23"/>
      <c r="E27" s="167"/>
      <c r="F27" s="25"/>
      <c r="G27" s="26">
        <f t="shared" si="0"/>
        <v>0</v>
      </c>
      <c r="H27" s="27">
        <f t="shared" si="1"/>
        <v>0</v>
      </c>
      <c r="I27" s="26">
        <f t="shared" si="2"/>
        <v>0</v>
      </c>
      <c r="J27" s="9"/>
      <c r="K27" s="6"/>
      <c r="L27" s="7"/>
    </row>
    <row r="28" spans="1:12" s="8" customFormat="1" ht="15" customHeight="1">
      <c r="A28" s="22" t="s">
        <v>63</v>
      </c>
      <c r="B28" s="23"/>
      <c r="C28" s="117" t="s">
        <v>65</v>
      </c>
      <c r="D28" s="23"/>
      <c r="E28" s="167"/>
      <c r="F28" s="25"/>
      <c r="G28" s="26">
        <f t="shared" si="0"/>
        <v>0</v>
      </c>
      <c r="H28" s="27">
        <f t="shared" si="1"/>
        <v>0</v>
      </c>
      <c r="I28" s="115">
        <f>I29+I30</f>
        <v>48496.229999999996</v>
      </c>
      <c r="J28" s="9"/>
      <c r="K28" s="6"/>
      <c r="L28" s="7"/>
    </row>
    <row r="29" spans="1:12" s="8" customFormat="1" ht="15" customHeight="1">
      <c r="A29" s="22" t="s">
        <v>64</v>
      </c>
      <c r="B29" s="41" t="s">
        <v>190</v>
      </c>
      <c r="C29" s="44" t="s">
        <v>196</v>
      </c>
      <c r="D29" s="23" t="s">
        <v>78</v>
      </c>
      <c r="E29" s="167">
        <f>'MEMÓRIA DE CÁLCULO'!J203</f>
        <v>23438.999996999999</v>
      </c>
      <c r="F29" s="25">
        <v>0.93</v>
      </c>
      <c r="G29" s="26">
        <f t="shared" si="0"/>
        <v>21798.269997210002</v>
      </c>
      <c r="H29" s="27">
        <f t="shared" si="1"/>
        <v>1.17459</v>
      </c>
      <c r="I29" s="26">
        <v>27423.63</v>
      </c>
      <c r="J29" s="9"/>
      <c r="K29" s="6"/>
      <c r="L29" s="7"/>
    </row>
    <row r="30" spans="1:12" s="8" customFormat="1" ht="45" customHeight="1">
      <c r="A30" s="22" t="s">
        <v>76</v>
      </c>
      <c r="B30" s="41" t="s">
        <v>198</v>
      </c>
      <c r="C30" s="44" t="s">
        <v>197</v>
      </c>
      <c r="D30" s="23" t="s">
        <v>78</v>
      </c>
      <c r="E30" s="167">
        <f>'MEMÓRIA DE CÁLCULO'!J230</f>
        <v>18324</v>
      </c>
      <c r="F30" s="25">
        <v>0.91</v>
      </c>
      <c r="G30" s="26">
        <f t="shared" si="0"/>
        <v>16674.84</v>
      </c>
      <c r="H30" s="27">
        <f t="shared" si="1"/>
        <v>1.14933</v>
      </c>
      <c r="I30" s="26">
        <v>21072.6</v>
      </c>
      <c r="J30" s="9"/>
      <c r="K30" s="6"/>
      <c r="L30" s="7"/>
    </row>
    <row r="31" spans="1:12" s="8" customFormat="1" ht="15" customHeight="1">
      <c r="A31" s="22"/>
      <c r="B31" s="23"/>
      <c r="C31" s="43"/>
      <c r="D31" s="23"/>
      <c r="E31" s="167"/>
      <c r="F31" s="25"/>
      <c r="G31" s="26">
        <f t="shared" si="0"/>
        <v>0</v>
      </c>
      <c r="H31" s="27">
        <f t="shared" si="1"/>
        <v>0</v>
      </c>
      <c r="I31" s="26"/>
      <c r="J31" s="9"/>
      <c r="K31" s="6"/>
      <c r="L31" s="7"/>
    </row>
    <row r="32" spans="1:12" s="8" customFormat="1" ht="15" customHeight="1">
      <c r="A32" s="22" t="s">
        <v>68</v>
      </c>
      <c r="B32" s="41"/>
      <c r="C32" s="164" t="s">
        <v>61</v>
      </c>
      <c r="D32" s="23"/>
      <c r="E32" s="168"/>
      <c r="F32" s="23"/>
      <c r="G32" s="26">
        <f t="shared" si="0"/>
        <v>0</v>
      </c>
      <c r="H32" s="27">
        <f t="shared" si="1"/>
        <v>0</v>
      </c>
      <c r="I32" s="115">
        <f>I33+I34</f>
        <v>260531.04</v>
      </c>
      <c r="J32" s="9"/>
      <c r="K32" s="6"/>
      <c r="L32" s="7"/>
    </row>
    <row r="33" spans="1:12" s="8" customFormat="1" ht="70.5" customHeight="1">
      <c r="A33" s="22" t="s">
        <v>69</v>
      </c>
      <c r="B33" s="186" t="s">
        <v>215</v>
      </c>
      <c r="C33" s="185" t="s">
        <v>216</v>
      </c>
      <c r="D33" s="41" t="s">
        <v>74</v>
      </c>
      <c r="E33" s="169">
        <f>'MEMÓRIA DE CÁLCULO'!J257</f>
        <v>4866.3999999999996</v>
      </c>
      <c r="F33" s="23">
        <v>20.43</v>
      </c>
      <c r="G33" s="26">
        <f t="shared" si="0"/>
        <v>99420.551999999996</v>
      </c>
      <c r="H33" s="27">
        <f t="shared" si="1"/>
        <v>25.803089999999997</v>
      </c>
      <c r="I33" s="26">
        <v>125553.12</v>
      </c>
      <c r="J33" s="9"/>
      <c r="K33" s="6"/>
      <c r="L33" s="7"/>
    </row>
    <row r="34" spans="1:12" s="8" customFormat="1" ht="30" customHeight="1">
      <c r="A34" s="22" t="s">
        <v>70</v>
      </c>
      <c r="B34" s="23" t="s">
        <v>77</v>
      </c>
      <c r="C34" s="44" t="s">
        <v>202</v>
      </c>
      <c r="D34" s="41" t="s">
        <v>74</v>
      </c>
      <c r="E34" s="169">
        <f>'MEMÓRIA DE CÁLCULO'!J283</f>
        <v>2710.4</v>
      </c>
      <c r="F34" s="23">
        <v>39.43</v>
      </c>
      <c r="G34" s="26">
        <f t="shared" si="0"/>
        <v>106871.072</v>
      </c>
      <c r="H34" s="27">
        <f t="shared" si="1"/>
        <v>49.800089999999997</v>
      </c>
      <c r="I34" s="26">
        <v>134977.92000000001</v>
      </c>
      <c r="J34" s="9"/>
      <c r="K34" s="6"/>
      <c r="L34" s="7"/>
    </row>
    <row r="35" spans="1:12" s="8" customFormat="1" ht="15" customHeight="1" thickBot="1">
      <c r="A35" s="28"/>
      <c r="B35" s="29"/>
      <c r="C35" s="30"/>
      <c r="D35" s="29"/>
      <c r="E35" s="31"/>
      <c r="F35" s="32"/>
      <c r="G35" s="33">
        <f t="shared" si="0"/>
        <v>0</v>
      </c>
      <c r="H35" s="34">
        <f t="shared" si="1"/>
        <v>0</v>
      </c>
      <c r="I35" s="33"/>
      <c r="J35" s="9"/>
      <c r="K35" s="6"/>
      <c r="L35" s="7"/>
    </row>
    <row r="36" spans="1:12" s="8" customFormat="1" ht="15" customHeight="1" thickBot="1">
      <c r="A36" s="38" t="s">
        <v>2</v>
      </c>
      <c r="B36" s="37" t="s">
        <v>3</v>
      </c>
      <c r="C36" s="37" t="s">
        <v>3</v>
      </c>
      <c r="D36" s="37" t="s">
        <v>3</v>
      </c>
      <c r="E36" s="46" t="s">
        <v>3</v>
      </c>
      <c r="F36" s="47" t="s">
        <v>34</v>
      </c>
      <c r="G36" s="48">
        <f>SUM(G16:G35)</f>
        <v>892160.84544721001</v>
      </c>
      <c r="H36" s="49" t="s">
        <v>35</v>
      </c>
      <c r="I36" s="116">
        <f>I32+I28+I23+I19+I16</f>
        <v>1126711.46</v>
      </c>
      <c r="J36" s="9"/>
      <c r="K36" s="6"/>
      <c r="L36" s="7"/>
    </row>
    <row r="37" spans="1:12" ht="15" customHeight="1">
      <c r="A37" s="204" t="s">
        <v>31</v>
      </c>
      <c r="B37" s="205"/>
      <c r="C37" s="205"/>
      <c r="D37" s="205"/>
      <c r="E37" s="205"/>
      <c r="F37" s="205"/>
      <c r="G37" s="205"/>
      <c r="H37" s="205"/>
      <c r="I37" s="206"/>
      <c r="K37" s="112"/>
    </row>
    <row r="38" spans="1:12" ht="15" customHeight="1">
      <c r="A38" s="192" t="s">
        <v>26</v>
      </c>
      <c r="B38" s="193"/>
      <c r="C38" s="39" t="s">
        <v>7</v>
      </c>
      <c r="D38" s="35"/>
      <c r="E38" s="35"/>
      <c r="F38" s="35"/>
      <c r="G38" s="35"/>
      <c r="H38" s="35"/>
      <c r="I38" s="50"/>
    </row>
    <row r="39" spans="1:12" ht="15" customHeight="1">
      <c r="A39" s="192" t="s">
        <v>27</v>
      </c>
      <c r="B39" s="193"/>
      <c r="C39" s="39" t="s">
        <v>28</v>
      </c>
      <c r="D39" s="35"/>
      <c r="E39" s="35"/>
      <c r="F39" s="35"/>
      <c r="G39" s="35"/>
      <c r="H39" s="35"/>
      <c r="I39" s="50"/>
    </row>
    <row r="40" spans="1:12" ht="15" customHeight="1">
      <c r="A40" s="192" t="s">
        <v>1</v>
      </c>
      <c r="B40" s="193"/>
      <c r="C40" s="39" t="s">
        <v>5</v>
      </c>
      <c r="D40" s="35"/>
      <c r="E40" s="35"/>
      <c r="F40" s="35"/>
      <c r="G40" s="35"/>
      <c r="H40" s="35"/>
      <c r="I40" s="50"/>
    </row>
    <row r="41" spans="1:12" s="1" customFormat="1" ht="15" customHeight="1">
      <c r="A41" s="192" t="s">
        <v>30</v>
      </c>
      <c r="B41" s="193"/>
      <c r="C41" s="39" t="s">
        <v>4</v>
      </c>
      <c r="D41" s="35"/>
      <c r="E41" s="35"/>
      <c r="F41" s="35"/>
      <c r="G41" s="35"/>
      <c r="H41" s="35"/>
      <c r="I41" s="50"/>
      <c r="J41" s="4"/>
    </row>
    <row r="42" spans="1:12" s="1" customFormat="1" ht="15" customHeight="1">
      <c r="A42" s="194" t="s">
        <v>9</v>
      </c>
      <c r="B42" s="195"/>
      <c r="C42" s="40" t="s">
        <v>10</v>
      </c>
      <c r="D42" s="36"/>
      <c r="E42" s="35"/>
      <c r="F42" s="35"/>
      <c r="G42" s="35"/>
      <c r="H42" s="35"/>
      <c r="I42" s="50"/>
      <c r="J42" s="4"/>
    </row>
    <row r="43" spans="1:12" ht="15" customHeight="1">
      <c r="A43" s="192" t="s">
        <v>38</v>
      </c>
      <c r="B43" s="193"/>
      <c r="C43" s="39" t="s">
        <v>25</v>
      </c>
      <c r="D43" s="36"/>
      <c r="E43" s="35"/>
      <c r="F43" s="35"/>
      <c r="G43" s="35"/>
      <c r="H43" s="35"/>
      <c r="I43" s="50"/>
    </row>
    <row r="44" spans="1:12" ht="15" customHeight="1">
      <c r="A44" s="192" t="s">
        <v>39</v>
      </c>
      <c r="B44" s="193"/>
      <c r="C44" s="39" t="s">
        <v>40</v>
      </c>
      <c r="D44" s="36"/>
      <c r="E44" s="35"/>
      <c r="F44" s="35"/>
      <c r="G44" s="35"/>
      <c r="H44" s="35"/>
      <c r="I44" s="50"/>
    </row>
    <row r="45" spans="1:12" ht="15" customHeight="1">
      <c r="A45" s="192" t="s">
        <v>8</v>
      </c>
      <c r="B45" s="193"/>
      <c r="C45" s="40" t="s">
        <v>11</v>
      </c>
      <c r="D45" s="36"/>
      <c r="E45" s="35"/>
      <c r="F45" s="35"/>
      <c r="G45" s="35"/>
      <c r="H45" s="35"/>
      <c r="I45" s="50"/>
    </row>
    <row r="46" spans="1:12" ht="15" customHeight="1">
      <c r="A46" s="192" t="s">
        <v>32</v>
      </c>
      <c r="B46" s="193"/>
      <c r="C46" s="40" t="s">
        <v>33</v>
      </c>
      <c r="D46" s="36"/>
      <c r="E46" s="35"/>
      <c r="F46" s="35"/>
      <c r="G46" s="35"/>
      <c r="H46" s="35"/>
      <c r="I46" s="50"/>
    </row>
    <row r="47" spans="1:12" ht="15.75" thickBot="1">
      <c r="A47" s="196" t="s">
        <v>36</v>
      </c>
      <c r="B47" s="197"/>
      <c r="C47" s="51" t="s">
        <v>37</v>
      </c>
      <c r="D47" s="52"/>
      <c r="E47" s="52"/>
      <c r="F47" s="52"/>
      <c r="G47" s="52"/>
      <c r="H47" s="52"/>
      <c r="I47" s="53"/>
    </row>
  </sheetData>
  <mergeCells count="38">
    <mergeCell ref="H13:I13"/>
    <mergeCell ref="H14:I14"/>
    <mergeCell ref="E13:E15"/>
    <mergeCell ref="D13:D15"/>
    <mergeCell ref="A1:I3"/>
    <mergeCell ref="F9:G9"/>
    <mergeCell ref="F8:G8"/>
    <mergeCell ref="F11:G11"/>
    <mergeCell ref="A6:E6"/>
    <mergeCell ref="C13:C15"/>
    <mergeCell ref="B13:B15"/>
    <mergeCell ref="A13:A15"/>
    <mergeCell ref="F13:G13"/>
    <mergeCell ref="F14:G14"/>
    <mergeCell ref="A39:B39"/>
    <mergeCell ref="I6:I11"/>
    <mergeCell ref="I4:I5"/>
    <mergeCell ref="A12:I12"/>
    <mergeCell ref="A38:B38"/>
    <mergeCell ref="A37:I37"/>
    <mergeCell ref="A7:E7"/>
    <mergeCell ref="A8:E8"/>
    <mergeCell ref="A11:E11"/>
    <mergeCell ref="A9:E10"/>
    <mergeCell ref="A4:E5"/>
    <mergeCell ref="F4:H4"/>
    <mergeCell ref="F5:G5"/>
    <mergeCell ref="F6:G6"/>
    <mergeCell ref="F7:G7"/>
    <mergeCell ref="F10:G10"/>
    <mergeCell ref="A41:B41"/>
    <mergeCell ref="A40:B40"/>
    <mergeCell ref="A42:B42"/>
    <mergeCell ref="A43:B43"/>
    <mergeCell ref="A47:B47"/>
    <mergeCell ref="A45:B45"/>
    <mergeCell ref="A46:B46"/>
    <mergeCell ref="A44:B44"/>
  </mergeCells>
  <phoneticPr fontId="0" type="noConversion"/>
  <dataValidations count="1">
    <dataValidation type="list" allowBlank="1" showInputMessage="1" showErrorMessage="1" sqref="F6:G11">
      <formula1>"COPASA,CEMIG,DEER-MG,DNIT,SETOP_Central,SETOP_Jequitinhonha,SETOP_Leste,SETOP_Norte,SETOP_Sul,SETOP_Triângulo,SINAPI,SUDECAP"</formula1>
    </dataValidation>
  </dataValidations>
  <printOptions horizontalCentered="1"/>
  <pageMargins left="0.59055118110236227" right="0.59055118110236227" top="0.78740157480314965" bottom="0.59055118110236227" header="0.19685039370078741" footer="0.19685039370078741"/>
  <pageSetup paperSize="9" scale="68" fitToHeight="0" orientation="landscape" r:id="rId1"/>
  <headerFooter differentFirst="1" alignWithMargins="0">
    <oddFooter>&amp;C_________________________________________Responsável Técnico&amp;RPágina &amp;P de &amp;N</oddFooter>
    <firstFooter>&amp;RPágina &amp;P de &amp;N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opLeftCell="A4" zoomScale="80" zoomScaleNormal="80" zoomScalePageLayoutView="70" workbookViewId="0">
      <selection activeCell="C14" sqref="C14"/>
    </sheetView>
  </sheetViews>
  <sheetFormatPr defaultRowHeight="12.75"/>
  <cols>
    <col min="1" max="1" width="7.140625" style="94" customWidth="1"/>
    <col min="2" max="2" width="33" style="95" customWidth="1"/>
    <col min="3" max="3" width="15.7109375" style="96" customWidth="1"/>
    <col min="4" max="4" width="9.7109375" style="95" customWidth="1"/>
    <col min="5" max="5" width="15.7109375" style="95" customWidth="1"/>
    <col min="6" max="6" width="9.7109375" style="95" customWidth="1"/>
    <col min="7" max="7" width="15.7109375" style="95" customWidth="1"/>
    <col min="8" max="8" width="9.7109375" style="95" customWidth="1"/>
    <col min="9" max="9" width="15.7109375" style="95" customWidth="1"/>
    <col min="10" max="10" width="9.7109375" style="95" customWidth="1"/>
    <col min="11" max="11" width="15.7109375" style="95" customWidth="1"/>
    <col min="12" max="12" width="9.7109375" style="95" customWidth="1"/>
    <col min="13" max="13" width="15.7109375" style="95" customWidth="1"/>
    <col min="14" max="14" width="9.7109375" style="95" customWidth="1"/>
    <col min="15" max="15" width="15.7109375" style="95" customWidth="1"/>
    <col min="16" max="16" width="9.7109375" style="96" customWidth="1"/>
    <col min="17" max="17" width="15.7109375" style="58" hidden="1" customWidth="1"/>
    <col min="18" max="18" width="8.85546875" style="55" hidden="1" customWidth="1"/>
    <col min="19" max="19" width="11.85546875" style="55" customWidth="1"/>
    <col min="20" max="16384" width="9.140625" style="56"/>
  </cols>
  <sheetData>
    <row r="1" spans="1:22" ht="15" customHeight="1">
      <c r="A1" s="284" t="s">
        <v>79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6"/>
      <c r="Q1" s="54"/>
      <c r="R1" s="54"/>
    </row>
    <row r="2" spans="1:22" ht="15" customHeight="1">
      <c r="A2" s="287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9"/>
      <c r="Q2" s="54"/>
    </row>
    <row r="3" spans="1:22" ht="15" customHeight="1" thickBot="1">
      <c r="A3" s="290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2"/>
      <c r="Q3" s="57"/>
    </row>
    <row r="4" spans="1:22" ht="15" customHeight="1">
      <c r="A4" s="293" t="s">
        <v>21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5"/>
      <c r="Q4" s="57"/>
    </row>
    <row r="5" spans="1:22" ht="15" customHeight="1" thickBot="1">
      <c r="A5" s="293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5"/>
    </row>
    <row r="6" spans="1:22" ht="15" customHeight="1">
      <c r="A6" s="296" t="s">
        <v>99</v>
      </c>
      <c r="B6" s="297"/>
      <c r="C6" s="297"/>
      <c r="D6" s="297"/>
      <c r="E6" s="297"/>
      <c r="F6" s="297"/>
      <c r="G6" s="298"/>
      <c r="H6" s="302" t="s">
        <v>41</v>
      </c>
      <c r="I6" s="303"/>
      <c r="J6" s="303"/>
      <c r="K6" s="303"/>
      <c r="L6" s="303"/>
      <c r="M6" s="303"/>
      <c r="N6" s="303"/>
      <c r="O6" s="303"/>
      <c r="P6" s="304"/>
    </row>
    <row r="7" spans="1:22" ht="15" customHeight="1">
      <c r="A7" s="299"/>
      <c r="B7" s="300"/>
      <c r="C7" s="300"/>
      <c r="D7" s="300"/>
      <c r="E7" s="300"/>
      <c r="F7" s="300"/>
      <c r="G7" s="301"/>
      <c r="H7" s="305" t="s">
        <v>213</v>
      </c>
      <c r="I7" s="306"/>
      <c r="J7" s="306"/>
      <c r="K7" s="306"/>
      <c r="L7" s="306"/>
      <c r="M7" s="306"/>
      <c r="N7" s="306"/>
      <c r="O7" s="306"/>
      <c r="P7" s="307"/>
    </row>
    <row r="8" spans="1:22" ht="15" customHeight="1" thickBot="1">
      <c r="A8" s="278" t="s">
        <v>101</v>
      </c>
      <c r="B8" s="279"/>
      <c r="C8" s="279"/>
      <c r="D8" s="279"/>
      <c r="E8" s="279"/>
      <c r="F8" s="279"/>
      <c r="G8" s="280"/>
      <c r="H8" s="281" t="s">
        <v>219</v>
      </c>
      <c r="I8" s="282"/>
      <c r="J8" s="282"/>
      <c r="K8" s="282"/>
      <c r="L8" s="282"/>
      <c r="M8" s="282"/>
      <c r="N8" s="282"/>
      <c r="O8" s="282"/>
      <c r="P8" s="283"/>
    </row>
    <row r="9" spans="1:22" ht="15" customHeight="1" thickBot="1">
      <c r="A9" s="268" t="s">
        <v>79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70"/>
    </row>
    <row r="10" spans="1:22" ht="15" customHeight="1">
      <c r="A10" s="271" t="s">
        <v>80</v>
      </c>
      <c r="B10" s="59" t="s">
        <v>81</v>
      </c>
      <c r="C10" s="273" t="s">
        <v>82</v>
      </c>
      <c r="D10" s="274"/>
      <c r="E10" s="275">
        <v>1</v>
      </c>
      <c r="F10" s="276"/>
      <c r="G10" s="275">
        <f>E10+1</f>
        <v>2</v>
      </c>
      <c r="H10" s="276"/>
      <c r="I10" s="275">
        <f t="shared" ref="I10" si="0">G10+1</f>
        <v>3</v>
      </c>
      <c r="J10" s="276"/>
      <c r="K10" s="275">
        <f t="shared" ref="K10" si="1">I10+1</f>
        <v>4</v>
      </c>
      <c r="L10" s="276"/>
      <c r="M10" s="275">
        <f t="shared" ref="M10" si="2">K10+1</f>
        <v>5</v>
      </c>
      <c r="N10" s="276"/>
      <c r="O10" s="275">
        <f t="shared" ref="O10" si="3">M10+1</f>
        <v>6</v>
      </c>
      <c r="P10" s="277"/>
      <c r="Q10" s="60"/>
      <c r="R10" s="54"/>
      <c r="S10" s="54"/>
      <c r="T10" s="61"/>
      <c r="U10" s="61"/>
      <c r="V10" s="61"/>
    </row>
    <row r="11" spans="1:22" ht="15" customHeight="1" thickBot="1">
      <c r="A11" s="272"/>
      <c r="B11" s="62" t="s">
        <v>83</v>
      </c>
      <c r="C11" s="63" t="s">
        <v>84</v>
      </c>
      <c r="D11" s="64" t="s">
        <v>85</v>
      </c>
      <c r="E11" s="63" t="s">
        <v>84</v>
      </c>
      <c r="F11" s="64" t="s">
        <v>85</v>
      </c>
      <c r="G11" s="63" t="s">
        <v>84</v>
      </c>
      <c r="H11" s="64" t="s">
        <v>85</v>
      </c>
      <c r="I11" s="63" t="s">
        <v>84</v>
      </c>
      <c r="J11" s="64" t="s">
        <v>85</v>
      </c>
      <c r="K11" s="63" t="s">
        <v>84</v>
      </c>
      <c r="L11" s="64" t="s">
        <v>85</v>
      </c>
      <c r="M11" s="63" t="s">
        <v>84</v>
      </c>
      <c r="N11" s="64" t="s">
        <v>85</v>
      </c>
      <c r="O11" s="63" t="s">
        <v>84</v>
      </c>
      <c r="P11" s="65" t="s">
        <v>85</v>
      </c>
      <c r="R11" s="58"/>
      <c r="S11" s="58"/>
      <c r="T11" s="66"/>
    </row>
    <row r="12" spans="1:22" ht="15" customHeight="1">
      <c r="A12" s="67">
        <v>1</v>
      </c>
      <c r="B12" s="101" t="s">
        <v>45</v>
      </c>
      <c r="C12" s="69">
        <f>'Planilha Orçamentária BDMG'!I16</f>
        <v>6459.49</v>
      </c>
      <c r="D12" s="70">
        <f t="shared" ref="D12:D16" si="4">IFERROR(C12/$C$19,"")</f>
        <v>5.7330472168979274E-3</v>
      </c>
      <c r="E12" s="69">
        <f>C12*F12</f>
        <v>1291.8980000000001</v>
      </c>
      <c r="F12" s="71">
        <v>0.2</v>
      </c>
      <c r="G12" s="69">
        <f>E12</f>
        <v>1291.8980000000001</v>
      </c>
      <c r="H12" s="71">
        <v>0.2</v>
      </c>
      <c r="I12" s="69">
        <f>J12*C12</f>
        <v>968.92349999999988</v>
      </c>
      <c r="J12" s="71">
        <v>0.15</v>
      </c>
      <c r="K12" s="69">
        <f>I12</f>
        <v>968.92349999999988</v>
      </c>
      <c r="L12" s="72">
        <v>0.15</v>
      </c>
      <c r="M12" s="69">
        <f>K12</f>
        <v>968.92349999999988</v>
      </c>
      <c r="N12" s="72">
        <v>0.15</v>
      </c>
      <c r="O12" s="69">
        <f>M12</f>
        <v>968.92349999999988</v>
      </c>
      <c r="P12" s="72">
        <v>0.15</v>
      </c>
      <c r="R12" s="58"/>
      <c r="S12" s="76"/>
      <c r="T12" s="66"/>
    </row>
    <row r="13" spans="1:22" ht="15" customHeight="1">
      <c r="A13" s="68">
        <v>2</v>
      </c>
      <c r="B13" s="102" t="s">
        <v>49</v>
      </c>
      <c r="C13" s="69">
        <f>'Planilha Orçamentária BDMG'!I19</f>
        <v>32930.25</v>
      </c>
      <c r="D13" s="70">
        <f t="shared" si="4"/>
        <v>2.9226870560098858E-2</v>
      </c>
      <c r="E13" s="69">
        <f>F13*C13</f>
        <v>6586.05</v>
      </c>
      <c r="F13" s="71">
        <v>0.2</v>
      </c>
      <c r="G13" s="69">
        <f t="shared" ref="G13:G16" si="5">E13</f>
        <v>6586.05</v>
      </c>
      <c r="H13" s="71">
        <v>0.2</v>
      </c>
      <c r="I13" s="69">
        <f>J13*C13</f>
        <v>4939.5374999999995</v>
      </c>
      <c r="J13" s="71">
        <v>0.15</v>
      </c>
      <c r="K13" s="69">
        <f t="shared" ref="K13:K16" si="6">I13</f>
        <v>4939.5374999999995</v>
      </c>
      <c r="L13" s="72">
        <v>0.15</v>
      </c>
      <c r="M13" s="69">
        <f t="shared" ref="M13:M16" si="7">K13</f>
        <v>4939.5374999999995</v>
      </c>
      <c r="N13" s="72">
        <v>0.15</v>
      </c>
      <c r="O13" s="69">
        <f t="shared" ref="O13:O16" si="8">M13</f>
        <v>4939.5374999999995</v>
      </c>
      <c r="P13" s="72">
        <v>0.15</v>
      </c>
      <c r="Q13" s="261" t="s">
        <v>86</v>
      </c>
      <c r="R13" s="261"/>
      <c r="S13" s="58"/>
      <c r="T13" s="66"/>
    </row>
    <row r="14" spans="1:22" ht="15" customHeight="1">
      <c r="A14" s="68">
        <v>3</v>
      </c>
      <c r="B14" s="102" t="s">
        <v>55</v>
      </c>
      <c r="C14" s="69">
        <f>'Planilha Orçamentária BDMG'!I23</f>
        <v>778294.45</v>
      </c>
      <c r="D14" s="70">
        <f t="shared" si="4"/>
        <v>0.69076642745783379</v>
      </c>
      <c r="E14" s="69">
        <f>F14*C14</f>
        <v>155658.88999999998</v>
      </c>
      <c r="F14" s="71">
        <v>0.2</v>
      </c>
      <c r="G14" s="69">
        <f t="shared" si="5"/>
        <v>155658.88999999998</v>
      </c>
      <c r="H14" s="71">
        <v>0.2</v>
      </c>
      <c r="I14" s="69">
        <f>J14*C14</f>
        <v>116744.1675</v>
      </c>
      <c r="J14" s="71">
        <v>0.15</v>
      </c>
      <c r="K14" s="69">
        <f t="shared" si="6"/>
        <v>116744.1675</v>
      </c>
      <c r="L14" s="72">
        <v>0.15</v>
      </c>
      <c r="M14" s="69">
        <f t="shared" si="7"/>
        <v>116744.1675</v>
      </c>
      <c r="N14" s="72">
        <v>0.15</v>
      </c>
      <c r="O14" s="69">
        <f t="shared" si="8"/>
        <v>116744.1675</v>
      </c>
      <c r="P14" s="72">
        <v>0.15</v>
      </c>
      <c r="Q14" s="74">
        <v>1</v>
      </c>
      <c r="R14" s="57" t="s">
        <v>87</v>
      </c>
      <c r="S14" s="58"/>
      <c r="T14" s="66"/>
    </row>
    <row r="15" spans="1:22" ht="15" customHeight="1">
      <c r="A15" s="68">
        <v>4</v>
      </c>
      <c r="B15" s="102" t="s">
        <v>61</v>
      </c>
      <c r="C15" s="69">
        <f>'Planilha Orçamentária BDMG'!I32</f>
        <v>260531.04</v>
      </c>
      <c r="D15" s="70">
        <f t="shared" si="4"/>
        <v>0.23123137488989418</v>
      </c>
      <c r="E15" s="69">
        <f>F15*C15</f>
        <v>52106.208000000006</v>
      </c>
      <c r="F15" s="71">
        <v>0.2</v>
      </c>
      <c r="G15" s="69">
        <f t="shared" si="5"/>
        <v>52106.208000000006</v>
      </c>
      <c r="H15" s="71">
        <v>0.2</v>
      </c>
      <c r="I15" s="69">
        <f>J15*C15</f>
        <v>39079.656000000003</v>
      </c>
      <c r="J15" s="71">
        <v>0.15</v>
      </c>
      <c r="K15" s="69">
        <f t="shared" si="6"/>
        <v>39079.656000000003</v>
      </c>
      <c r="L15" s="72">
        <v>0.15</v>
      </c>
      <c r="M15" s="69">
        <f t="shared" si="7"/>
        <v>39079.656000000003</v>
      </c>
      <c r="N15" s="72">
        <v>0.15</v>
      </c>
      <c r="O15" s="69">
        <f t="shared" si="8"/>
        <v>39079.656000000003</v>
      </c>
      <c r="P15" s="72">
        <v>0.15</v>
      </c>
      <c r="Q15" s="75">
        <f t="shared" ref="Q15:R17" si="9">E12+G12+I12+K12+M12+O12</f>
        <v>6459.49</v>
      </c>
      <c r="R15" s="76">
        <f t="shared" si="9"/>
        <v>1</v>
      </c>
      <c r="S15" s="58"/>
      <c r="T15" s="66"/>
    </row>
    <row r="16" spans="1:22" ht="15" customHeight="1">
      <c r="A16" s="68">
        <v>5</v>
      </c>
      <c r="B16" s="102" t="s">
        <v>65</v>
      </c>
      <c r="C16" s="69">
        <f>'Planilha Orçamentária BDMG'!I28</f>
        <v>48496.229999999996</v>
      </c>
      <c r="D16" s="70">
        <f t="shared" si="4"/>
        <v>4.3042279875275251E-2</v>
      </c>
      <c r="E16" s="69">
        <f>F16*C16</f>
        <v>9699.2459999999992</v>
      </c>
      <c r="F16" s="71">
        <v>0.2</v>
      </c>
      <c r="G16" s="69">
        <f t="shared" si="5"/>
        <v>9699.2459999999992</v>
      </c>
      <c r="H16" s="71">
        <v>0.2</v>
      </c>
      <c r="I16" s="69">
        <f>J16*C16</f>
        <v>7274.4344999999994</v>
      </c>
      <c r="J16" s="71">
        <v>0.15</v>
      </c>
      <c r="K16" s="69">
        <f t="shared" si="6"/>
        <v>7274.4344999999994</v>
      </c>
      <c r="L16" s="72">
        <v>0.15</v>
      </c>
      <c r="M16" s="69">
        <f t="shared" si="7"/>
        <v>7274.4344999999994</v>
      </c>
      <c r="N16" s="72">
        <v>0.15</v>
      </c>
      <c r="O16" s="69">
        <f t="shared" si="8"/>
        <v>7274.4344999999994</v>
      </c>
      <c r="P16" s="72">
        <v>0.15</v>
      </c>
      <c r="Q16" s="75">
        <f t="shared" si="9"/>
        <v>32930.25</v>
      </c>
      <c r="R16" s="76">
        <f t="shared" si="9"/>
        <v>1</v>
      </c>
      <c r="S16" s="58"/>
      <c r="T16" s="66"/>
    </row>
    <row r="17" spans="1:22" ht="15" customHeight="1">
      <c r="A17" s="68"/>
      <c r="B17" s="102"/>
      <c r="C17" s="69"/>
      <c r="D17" s="70"/>
      <c r="E17" s="69"/>
      <c r="F17" s="71"/>
      <c r="G17" s="69"/>
      <c r="H17" s="71"/>
      <c r="I17" s="69"/>
      <c r="J17" s="71"/>
      <c r="K17" s="69"/>
      <c r="L17" s="72"/>
      <c r="M17" s="69"/>
      <c r="N17" s="72"/>
      <c r="O17" s="69"/>
      <c r="P17" s="73"/>
      <c r="Q17" s="75">
        <f t="shared" si="9"/>
        <v>778294.45</v>
      </c>
      <c r="R17" s="77">
        <f t="shared" si="9"/>
        <v>1</v>
      </c>
    </row>
    <row r="18" spans="1:22" s="55" customFormat="1" ht="15" customHeight="1" thickBot="1">
      <c r="A18" s="78"/>
      <c r="B18" s="79"/>
      <c r="C18" s="80"/>
      <c r="D18" s="81"/>
      <c r="E18" s="80"/>
      <c r="F18" s="82"/>
      <c r="G18" s="80"/>
      <c r="H18" s="82"/>
      <c r="I18" s="80"/>
      <c r="J18" s="82"/>
      <c r="K18" s="80"/>
      <c r="L18" s="82"/>
      <c r="M18" s="80"/>
      <c r="N18" s="82"/>
      <c r="O18" s="80"/>
      <c r="P18" s="82"/>
      <c r="Q18" s="75" t="e">
        <f>#REF!+#REF!+#REF!+#REF!+#REF!+#REF!</f>
        <v>#REF!</v>
      </c>
      <c r="R18" s="77" t="e">
        <f>#REF!+#REF!+#REF!+#REF!+#REF!+#REF!</f>
        <v>#REF!</v>
      </c>
      <c r="T18" s="56"/>
      <c r="U18" s="56"/>
      <c r="V18" s="56"/>
    </row>
    <row r="19" spans="1:22" s="55" customFormat="1" ht="15" customHeight="1" thickBot="1">
      <c r="A19" s="262" t="s">
        <v>88</v>
      </c>
      <c r="B19" s="263"/>
      <c r="C19" s="83">
        <f>SUM(C12:C17)</f>
        <v>1126711.46</v>
      </c>
      <c r="D19" s="84">
        <f>SUM(D12:D17)</f>
        <v>1</v>
      </c>
      <c r="E19" s="85">
        <f>SUM(E12:E18)</f>
        <v>225342.29200000002</v>
      </c>
      <c r="F19" s="86">
        <f>IFERROR(E19/$C$19,0)</f>
        <v>0.2</v>
      </c>
      <c r="G19" s="87">
        <f>G16+G15+G14+G13+G12</f>
        <v>225342.29199999996</v>
      </c>
      <c r="H19" s="86">
        <f>G19/C19</f>
        <v>0.19999999999999996</v>
      </c>
      <c r="I19" s="87">
        <f>SUM(I12:I18)</f>
        <v>169006.71900000001</v>
      </c>
      <c r="J19" s="86">
        <f>I19/C19</f>
        <v>0.15000000000000002</v>
      </c>
      <c r="K19" s="87">
        <f>SUM(K12:K18)</f>
        <v>169006.71900000001</v>
      </c>
      <c r="L19" s="86">
        <v>0.15</v>
      </c>
      <c r="M19" s="87">
        <f>SUM(M12:M18)</f>
        <v>169006.71900000001</v>
      </c>
      <c r="N19" s="86">
        <f>M19/C19</f>
        <v>0.15000000000000002</v>
      </c>
      <c r="O19" s="87">
        <f>SUM(O12:O18)</f>
        <v>169006.71900000001</v>
      </c>
      <c r="P19" s="88">
        <f>O19/C19</f>
        <v>0.15000000000000002</v>
      </c>
      <c r="Q19" s="75" t="e">
        <f>#REF!+#REF!+#REF!+#REF!+#REF!+#REF!</f>
        <v>#REF!</v>
      </c>
      <c r="R19" s="77" t="e">
        <f>#REF!+#REF!+#REF!+#REF!+#REF!+#REF!</f>
        <v>#REF!</v>
      </c>
      <c r="T19" s="56"/>
      <c r="U19" s="56"/>
      <c r="V19" s="56"/>
    </row>
    <row r="20" spans="1:22" s="55" customFormat="1" ht="15" customHeight="1" thickBot="1">
      <c r="A20" s="264" t="s">
        <v>89</v>
      </c>
      <c r="B20" s="265"/>
      <c r="C20" s="89"/>
      <c r="D20" s="84"/>
      <c r="E20" s="90">
        <f>E19</f>
        <v>225342.29200000002</v>
      </c>
      <c r="F20" s="91">
        <f>F19</f>
        <v>0.2</v>
      </c>
      <c r="G20" s="89">
        <f>G19+E20</f>
        <v>450684.58399999997</v>
      </c>
      <c r="H20" s="91">
        <f>H19+F20</f>
        <v>0.39999999999999997</v>
      </c>
      <c r="I20" s="89">
        <f>I19+G20</f>
        <v>619691.30299999996</v>
      </c>
      <c r="J20" s="91">
        <f>I20/C19</f>
        <v>0.54999999999999993</v>
      </c>
      <c r="K20" s="89">
        <f>K19+I20</f>
        <v>788698.022</v>
      </c>
      <c r="L20" s="92">
        <f>K20/C19</f>
        <v>0.70000000000000007</v>
      </c>
      <c r="M20" s="89">
        <f>K20+M19</f>
        <v>957704.74100000004</v>
      </c>
      <c r="N20" s="92">
        <f>M20/C19</f>
        <v>0.85000000000000009</v>
      </c>
      <c r="O20" s="89">
        <f>O19+M20</f>
        <v>1126711.46</v>
      </c>
      <c r="P20" s="93">
        <f>O20/C19</f>
        <v>1</v>
      </c>
      <c r="Q20" s="75" t="e">
        <f>#REF!+#REF!+#REF!+#REF!+#REF!+#REF!</f>
        <v>#REF!</v>
      </c>
      <c r="R20" s="77" t="e">
        <f>#REF!+#REF!+#REF!+#REF!+#REF!+#REF!</f>
        <v>#REF!</v>
      </c>
      <c r="T20" s="56"/>
      <c r="U20" s="56"/>
      <c r="V20" s="56"/>
    </row>
    <row r="21" spans="1:22" s="55" customFormat="1" ht="15" customHeight="1" thickBot="1">
      <c r="A21" s="94"/>
      <c r="B21" s="95"/>
      <c r="C21" s="96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  <c r="Q21" s="75"/>
      <c r="R21" s="77"/>
      <c r="T21" s="56"/>
      <c r="U21" s="56"/>
      <c r="V21" s="56"/>
    </row>
    <row r="22" spans="1:22" s="55" customFormat="1" ht="15" customHeight="1" thickBot="1">
      <c r="A22" s="266" t="s">
        <v>217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97">
        <f>SUM(Q15:Q17)</f>
        <v>817684.19</v>
      </c>
      <c r="R22" s="98">
        <f>F19+H19+J19+L19+N19+P19</f>
        <v>1</v>
      </c>
      <c r="T22" s="56"/>
      <c r="U22" s="56"/>
      <c r="V22" s="56"/>
    </row>
    <row r="23" spans="1:22" s="55" customFormat="1" ht="15" customHeight="1">
      <c r="A23" s="94"/>
      <c r="B23" s="95"/>
      <c r="C23" s="95"/>
      <c r="D23" s="267" t="s">
        <v>218</v>
      </c>
      <c r="E23" s="267"/>
      <c r="F23" s="267"/>
      <c r="G23" s="267"/>
      <c r="H23" s="267"/>
      <c r="I23" s="267"/>
      <c r="J23" s="267"/>
      <c r="K23" s="267"/>
      <c r="L23" s="95"/>
      <c r="M23" s="95"/>
      <c r="N23" s="95"/>
      <c r="O23" s="95"/>
      <c r="P23" s="96"/>
      <c r="Q23" s="99"/>
      <c r="R23" s="99"/>
      <c r="T23" s="56"/>
      <c r="U23" s="56"/>
      <c r="V23" s="56"/>
    </row>
    <row r="24" spans="1:22" s="95" customFormat="1" ht="15" customHeight="1">
      <c r="D24" s="267"/>
      <c r="E24" s="267"/>
      <c r="F24" s="267"/>
      <c r="G24" s="267"/>
      <c r="H24" s="267"/>
      <c r="I24" s="267"/>
      <c r="J24" s="267"/>
      <c r="K24" s="267"/>
      <c r="P24" s="96"/>
      <c r="Q24" s="58"/>
      <c r="R24" s="55"/>
      <c r="S24" s="55"/>
      <c r="T24" s="56"/>
      <c r="U24" s="56"/>
      <c r="V24" s="56"/>
    </row>
    <row r="25" spans="1:22" s="95" customFormat="1" ht="15" customHeight="1">
      <c r="D25" s="267"/>
      <c r="E25" s="267"/>
      <c r="F25" s="267"/>
      <c r="G25" s="267"/>
      <c r="H25" s="267"/>
      <c r="I25" s="267"/>
      <c r="J25" s="267"/>
      <c r="K25" s="267"/>
      <c r="P25" s="96"/>
      <c r="Q25" s="58"/>
      <c r="R25" s="55"/>
      <c r="S25" s="55"/>
      <c r="T25" s="56"/>
      <c r="U25" s="56"/>
      <c r="V25" s="56"/>
    </row>
    <row r="26" spans="1:22" s="95" customFormat="1" ht="15" customHeight="1">
      <c r="D26" s="267"/>
      <c r="E26" s="267"/>
      <c r="F26" s="267"/>
      <c r="G26" s="267"/>
      <c r="H26" s="267"/>
      <c r="I26" s="267"/>
      <c r="J26" s="267"/>
      <c r="K26" s="267"/>
      <c r="P26" s="96"/>
      <c r="Q26" s="58"/>
      <c r="R26" s="55"/>
      <c r="S26" s="55"/>
      <c r="T26" s="56"/>
      <c r="U26" s="56"/>
      <c r="V26" s="56"/>
    </row>
    <row r="27" spans="1:22" s="95" customFormat="1" ht="15" customHeight="1">
      <c r="A27" s="95" t="s">
        <v>90</v>
      </c>
      <c r="C27" s="96"/>
      <c r="P27" s="96"/>
      <c r="Q27" s="58"/>
      <c r="R27" s="55"/>
      <c r="S27" s="55"/>
      <c r="T27" s="56"/>
      <c r="U27" s="56"/>
      <c r="V27" s="56"/>
    </row>
    <row r="28" spans="1:22" s="95" customFormat="1" ht="15" customHeight="1">
      <c r="A28" s="95" t="s">
        <v>91</v>
      </c>
      <c r="C28" s="96"/>
      <c r="P28" s="96"/>
      <c r="Q28" s="58"/>
      <c r="R28" s="55"/>
      <c r="S28" s="55"/>
      <c r="T28" s="56"/>
      <c r="U28" s="56"/>
      <c r="V28" s="56"/>
    </row>
    <row r="29" spans="1:22" s="95" customFormat="1" ht="15" customHeight="1">
      <c r="A29" s="96" t="s">
        <v>92</v>
      </c>
      <c r="C29" s="96"/>
      <c r="P29" s="96"/>
      <c r="Q29" s="58"/>
      <c r="R29" s="55"/>
      <c r="S29" s="55"/>
      <c r="T29" s="56"/>
      <c r="U29" s="56"/>
      <c r="V29" s="56"/>
    </row>
    <row r="30" spans="1:22" s="95" customFormat="1" ht="15" customHeight="1">
      <c r="A30" s="96" t="s">
        <v>93</v>
      </c>
      <c r="C30" s="96"/>
      <c r="P30" s="96"/>
      <c r="Q30" s="58"/>
      <c r="R30" s="55"/>
      <c r="S30" s="55"/>
      <c r="T30" s="56"/>
      <c r="U30" s="56"/>
      <c r="V30" s="56"/>
    </row>
    <row r="31" spans="1:22" s="95" customFormat="1" ht="15" customHeight="1">
      <c r="A31" s="94"/>
      <c r="C31" s="96"/>
      <c r="P31" s="96"/>
      <c r="Q31" s="58"/>
      <c r="R31" s="55"/>
      <c r="S31" s="55"/>
      <c r="T31" s="56"/>
      <c r="U31" s="56"/>
      <c r="V31" s="56"/>
    </row>
    <row r="32" spans="1:22" s="95" customFormat="1" ht="15" customHeight="1">
      <c r="A32" s="94"/>
      <c r="C32" s="96"/>
      <c r="P32" s="96"/>
      <c r="Q32" s="58"/>
      <c r="R32" s="55"/>
      <c r="S32" s="55"/>
      <c r="T32" s="56"/>
      <c r="U32" s="56"/>
      <c r="V32" s="56"/>
    </row>
    <row r="33" spans="1:22" s="95" customFormat="1" ht="15" customHeight="1">
      <c r="A33" s="94"/>
      <c r="C33" s="96"/>
      <c r="P33" s="96"/>
      <c r="Q33" s="58"/>
      <c r="R33" s="55"/>
      <c r="S33" s="55"/>
      <c r="T33" s="56"/>
      <c r="U33" s="56"/>
      <c r="V33" s="56"/>
    </row>
    <row r="34" spans="1:22" s="95" customFormat="1" ht="15" customHeight="1">
      <c r="A34" s="100"/>
      <c r="C34" s="96"/>
      <c r="P34" s="96"/>
      <c r="Q34" s="58"/>
      <c r="R34" s="55"/>
      <c r="S34" s="55"/>
      <c r="T34" s="56"/>
      <c r="U34" s="56"/>
      <c r="V34" s="56"/>
    </row>
    <row r="35" spans="1:22" s="95" customFormat="1" ht="15" customHeight="1">
      <c r="A35" s="94"/>
      <c r="B35" s="94"/>
      <c r="C35" s="94"/>
      <c r="D35" s="94"/>
      <c r="E35" s="94"/>
      <c r="P35" s="96"/>
      <c r="Q35" s="58"/>
      <c r="R35" s="55"/>
      <c r="S35" s="55"/>
      <c r="T35" s="56"/>
      <c r="U35" s="56"/>
      <c r="V35" s="56"/>
    </row>
    <row r="36" spans="1:22" s="95" customFormat="1" ht="15" customHeight="1">
      <c r="A36" s="94"/>
      <c r="C36" s="96"/>
      <c r="P36" s="96"/>
      <c r="Q36" s="58"/>
      <c r="R36" s="55"/>
      <c r="S36" s="55"/>
      <c r="T36" s="56"/>
      <c r="U36" s="56"/>
      <c r="V36" s="56"/>
    </row>
    <row r="37" spans="1:22" s="95" customFormat="1" ht="15" customHeight="1">
      <c r="A37" s="94"/>
      <c r="C37" s="96"/>
      <c r="P37" s="96"/>
      <c r="Q37" s="58"/>
      <c r="R37" s="55"/>
      <c r="S37" s="55"/>
      <c r="T37" s="56"/>
      <c r="U37" s="56"/>
      <c r="V37" s="56"/>
    </row>
    <row r="38" spans="1:22" s="95" customFormat="1" ht="15" customHeight="1">
      <c r="A38" s="94"/>
      <c r="C38" s="96"/>
      <c r="P38" s="96"/>
      <c r="Q38" s="58"/>
      <c r="R38" s="55"/>
      <c r="S38" s="55"/>
      <c r="T38" s="56"/>
      <c r="U38" s="56"/>
      <c r="V38" s="56"/>
    </row>
    <row r="39" spans="1:22" s="95" customFormat="1" ht="15" customHeight="1">
      <c r="A39" s="94"/>
      <c r="C39" s="96"/>
      <c r="P39" s="96"/>
      <c r="Q39" s="58"/>
      <c r="R39" s="55"/>
      <c r="S39" s="55"/>
      <c r="T39" s="56"/>
      <c r="U39" s="56"/>
      <c r="V39" s="56"/>
    </row>
    <row r="40" spans="1:22" s="94" customFormat="1" ht="15" customHeight="1">
      <c r="B40" s="95"/>
      <c r="C40" s="96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6"/>
      <c r="Q40" s="58"/>
      <c r="R40" s="55"/>
      <c r="S40" s="55"/>
      <c r="T40" s="56"/>
      <c r="U40" s="56"/>
      <c r="V40" s="56"/>
    </row>
  </sheetData>
  <mergeCells count="21">
    <mergeCell ref="A8:G8"/>
    <mergeCell ref="H8:P8"/>
    <mergeCell ref="A1:P3"/>
    <mergeCell ref="A4:P5"/>
    <mergeCell ref="A6:G7"/>
    <mergeCell ref="H6:P6"/>
    <mergeCell ref="H7:P7"/>
    <mergeCell ref="A9:P9"/>
    <mergeCell ref="A10:A11"/>
    <mergeCell ref="C10:D10"/>
    <mergeCell ref="E10:F10"/>
    <mergeCell ref="G10:H10"/>
    <mergeCell ref="I10:J10"/>
    <mergeCell ref="K10:L10"/>
    <mergeCell ref="M10:N10"/>
    <mergeCell ref="O10:P10"/>
    <mergeCell ref="Q13:R13"/>
    <mergeCell ref="A19:B19"/>
    <mergeCell ref="A20:B20"/>
    <mergeCell ref="A22:P22"/>
    <mergeCell ref="D23:K26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zoomScale="80" zoomScaleNormal="80" zoomScalePageLayoutView="80" workbookViewId="0">
      <selection activeCell="E20" sqref="E20"/>
    </sheetView>
  </sheetViews>
  <sheetFormatPr defaultRowHeight="15"/>
  <cols>
    <col min="1" max="1" width="9" style="5" customWidth="1"/>
    <col min="2" max="2" width="19.5703125" style="5" customWidth="1"/>
    <col min="3" max="3" width="85.5703125" style="5" customWidth="1"/>
    <col min="4" max="4" width="8" style="5" customWidth="1"/>
    <col min="5" max="5" width="12.5703125" style="5" customWidth="1"/>
    <col min="6" max="6" width="16.28515625" style="5" customWidth="1"/>
    <col min="7" max="7" width="15.85546875" style="5" customWidth="1"/>
    <col min="8" max="8" width="13.7109375" style="5" customWidth="1"/>
    <col min="9" max="9" width="15.7109375" style="5" customWidth="1"/>
    <col min="10" max="10" width="9.140625" style="3"/>
    <col min="11" max="11" width="9.140625" style="5"/>
    <col min="12" max="12" width="9.140625" style="2"/>
  </cols>
  <sheetData>
    <row r="1" spans="1:12" s="8" customFormat="1" ht="15" customHeight="1">
      <c r="A1" s="241" t="s">
        <v>94</v>
      </c>
      <c r="B1" s="242"/>
      <c r="C1" s="242"/>
      <c r="D1" s="242"/>
      <c r="E1" s="242"/>
      <c r="F1" s="242"/>
      <c r="G1" s="242"/>
      <c r="H1" s="242"/>
      <c r="I1" s="242"/>
      <c r="J1" s="9"/>
      <c r="K1" s="6"/>
      <c r="L1" s="7"/>
    </row>
    <row r="2" spans="1:12" s="8" customFormat="1" ht="15" customHeight="1">
      <c r="A2" s="244"/>
      <c r="B2" s="245"/>
      <c r="C2" s="245"/>
      <c r="D2" s="245"/>
      <c r="E2" s="245"/>
      <c r="F2" s="245"/>
      <c r="G2" s="245"/>
      <c r="H2" s="245"/>
      <c r="I2" s="245"/>
      <c r="J2" s="9"/>
      <c r="K2" s="6"/>
      <c r="L2" s="7"/>
    </row>
    <row r="3" spans="1:12" s="8" customFormat="1" ht="15" customHeight="1" thickBot="1">
      <c r="A3" s="247"/>
      <c r="B3" s="248"/>
      <c r="C3" s="248"/>
      <c r="D3" s="248"/>
      <c r="E3" s="248"/>
      <c r="F3" s="248"/>
      <c r="G3" s="248"/>
      <c r="H3" s="249"/>
      <c r="I3" s="249"/>
      <c r="J3" s="9"/>
      <c r="K3" s="6"/>
      <c r="L3" s="7"/>
    </row>
    <row r="4" spans="1:12" s="8" customFormat="1" ht="15" customHeight="1">
      <c r="A4" s="216" t="s">
        <v>21</v>
      </c>
      <c r="B4" s="217"/>
      <c r="C4" s="217"/>
      <c r="D4" s="217"/>
      <c r="E4" s="321"/>
      <c r="F4" s="321"/>
      <c r="G4" s="218"/>
      <c r="H4" s="222" t="s">
        <v>23</v>
      </c>
      <c r="I4" s="223"/>
      <c r="J4" s="9"/>
      <c r="K4" s="6"/>
      <c r="L4" s="7"/>
    </row>
    <row r="5" spans="1:12" s="8" customFormat="1" ht="15" customHeight="1" thickBot="1">
      <c r="A5" s="219"/>
      <c r="B5" s="220"/>
      <c r="C5" s="220"/>
      <c r="D5" s="220"/>
      <c r="E5" s="322"/>
      <c r="F5" s="322"/>
      <c r="G5" s="221"/>
      <c r="H5" s="225" t="s">
        <v>29</v>
      </c>
      <c r="I5" s="226"/>
      <c r="J5" s="9"/>
      <c r="K5" s="6"/>
      <c r="L5" s="7"/>
    </row>
    <row r="6" spans="1:12" s="8" customFormat="1" ht="15" customHeight="1">
      <c r="A6" s="253" t="s">
        <v>103</v>
      </c>
      <c r="B6" s="254"/>
      <c r="C6" s="254"/>
      <c r="D6" s="254"/>
      <c r="E6" s="323"/>
      <c r="F6" s="323"/>
      <c r="G6" s="255"/>
      <c r="H6" s="227" t="s">
        <v>44</v>
      </c>
      <c r="I6" s="228"/>
      <c r="J6" s="9"/>
      <c r="K6" s="6"/>
      <c r="L6" s="7"/>
    </row>
    <row r="7" spans="1:12" s="8" customFormat="1" ht="15" customHeight="1">
      <c r="A7" s="207" t="s">
        <v>41</v>
      </c>
      <c r="B7" s="208"/>
      <c r="C7" s="208"/>
      <c r="D7" s="208"/>
      <c r="E7" s="324"/>
      <c r="F7" s="324"/>
      <c r="G7" s="209"/>
      <c r="H7" s="229" t="s">
        <v>97</v>
      </c>
      <c r="I7" s="230"/>
      <c r="J7" s="9"/>
      <c r="K7" s="6"/>
      <c r="L7" s="7"/>
    </row>
    <row r="8" spans="1:12" s="8" customFormat="1" ht="15" customHeight="1">
      <c r="A8" s="207" t="s">
        <v>42</v>
      </c>
      <c r="B8" s="208"/>
      <c r="C8" s="208"/>
      <c r="D8" s="208"/>
      <c r="E8" s="324"/>
      <c r="F8" s="324"/>
      <c r="G8" s="209"/>
      <c r="H8" s="229"/>
      <c r="I8" s="230"/>
      <c r="J8" s="9"/>
    </row>
    <row r="9" spans="1:12" s="8" customFormat="1" ht="15" customHeight="1">
      <c r="A9" s="213" t="s">
        <v>24</v>
      </c>
      <c r="B9" s="214"/>
      <c r="C9" s="214"/>
      <c r="D9" s="214"/>
      <c r="E9" s="325"/>
      <c r="F9" s="325"/>
      <c r="G9" s="215"/>
      <c r="H9" s="229"/>
      <c r="I9" s="230"/>
      <c r="J9" s="9"/>
    </row>
    <row r="10" spans="1:12" s="8" customFormat="1" ht="29.25" customHeight="1">
      <c r="A10" s="213"/>
      <c r="B10" s="214"/>
      <c r="C10" s="214"/>
      <c r="D10" s="214"/>
      <c r="E10" s="325"/>
      <c r="F10" s="325"/>
      <c r="G10" s="215"/>
      <c r="H10" s="229"/>
      <c r="I10" s="230"/>
      <c r="J10" s="9"/>
    </row>
    <row r="11" spans="1:12" s="8" customFormat="1" ht="15" customHeight="1" thickBot="1">
      <c r="A11" s="210" t="s">
        <v>43</v>
      </c>
      <c r="B11" s="211"/>
      <c r="C11" s="211"/>
      <c r="D11" s="211"/>
      <c r="E11" s="320"/>
      <c r="F11" s="320"/>
      <c r="G11" s="212"/>
      <c r="H11" s="251"/>
      <c r="I11" s="252"/>
      <c r="J11" s="9"/>
    </row>
    <row r="12" spans="1:12" s="8" customFormat="1" ht="15" customHeight="1" thickBot="1">
      <c r="A12" s="311" t="s">
        <v>94</v>
      </c>
      <c r="B12" s="312"/>
      <c r="C12" s="312"/>
      <c r="D12" s="312"/>
      <c r="E12" s="312"/>
      <c r="F12" s="312"/>
      <c r="G12" s="312"/>
      <c r="H12" s="202"/>
      <c r="I12" s="202"/>
      <c r="J12" s="9"/>
    </row>
    <row r="13" spans="1:12" s="8" customFormat="1" ht="15" customHeight="1">
      <c r="A13" s="313" t="s">
        <v>0</v>
      </c>
      <c r="B13" s="313" t="s">
        <v>6</v>
      </c>
      <c r="C13" s="313" t="s">
        <v>12</v>
      </c>
      <c r="D13" s="313" t="s">
        <v>1</v>
      </c>
      <c r="E13" s="319" t="s">
        <v>19</v>
      </c>
      <c r="F13" s="319" t="s">
        <v>96</v>
      </c>
      <c r="G13" s="236" t="s">
        <v>95</v>
      </c>
      <c r="H13" s="314"/>
      <c r="I13" s="315"/>
      <c r="J13" s="9"/>
    </row>
    <row r="14" spans="1:12" s="8" customFormat="1" ht="15" customHeight="1">
      <c r="A14" s="313"/>
      <c r="B14" s="313"/>
      <c r="C14" s="313"/>
      <c r="D14" s="313"/>
      <c r="E14" s="319"/>
      <c r="F14" s="319"/>
      <c r="G14" s="236"/>
      <c r="H14" s="314"/>
      <c r="I14" s="315"/>
      <c r="J14" s="9"/>
    </row>
    <row r="15" spans="1:12" s="8" customFormat="1" ht="15" customHeight="1">
      <c r="A15" s="313"/>
      <c r="B15" s="313"/>
      <c r="C15" s="313"/>
      <c r="D15" s="313"/>
      <c r="E15" s="319"/>
      <c r="F15" s="319"/>
      <c r="G15" s="316"/>
      <c r="H15" s="317"/>
      <c r="I15" s="318"/>
      <c r="J15" s="9"/>
    </row>
    <row r="16" spans="1:12" s="8" customFormat="1" ht="15" customHeight="1">
      <c r="A16" s="103" t="s">
        <v>47</v>
      </c>
      <c r="B16" s="104"/>
      <c r="C16" s="105" t="s">
        <v>45</v>
      </c>
      <c r="D16" s="104"/>
      <c r="E16" s="108"/>
      <c r="F16" s="109"/>
      <c r="G16" s="308"/>
      <c r="H16" s="309"/>
      <c r="I16" s="310"/>
      <c r="J16" s="9"/>
    </row>
    <row r="17" spans="1:12" s="8" customFormat="1" ht="15" customHeight="1">
      <c r="A17" s="22" t="s">
        <v>48</v>
      </c>
      <c r="B17" s="41" t="str">
        <f>'[1]Planilha Orcamentaria'!$B$13</f>
        <v>IIO-PLA-005</v>
      </c>
      <c r="C17" s="24" t="s">
        <v>46</v>
      </c>
      <c r="D17" s="23" t="s">
        <v>71</v>
      </c>
      <c r="E17" s="110">
        <v>1</v>
      </c>
      <c r="F17" s="106">
        <v>1</v>
      </c>
      <c r="G17" s="308" t="s">
        <v>102</v>
      </c>
      <c r="H17" s="309"/>
      <c r="I17" s="310"/>
      <c r="J17" s="9"/>
    </row>
    <row r="18" spans="1:12" s="8" customFormat="1" ht="15" customHeight="1">
      <c r="A18" s="22"/>
      <c r="B18" s="23"/>
      <c r="C18" s="24"/>
      <c r="D18" s="23"/>
      <c r="E18" s="110"/>
      <c r="F18" s="106"/>
      <c r="G18" s="308"/>
      <c r="H18" s="309"/>
      <c r="I18" s="310"/>
      <c r="J18" s="9"/>
    </row>
    <row r="19" spans="1:12" s="8" customFormat="1" ht="15" customHeight="1">
      <c r="A19" s="22" t="s">
        <v>52</v>
      </c>
      <c r="B19" s="23"/>
      <c r="C19" s="43" t="s">
        <v>49</v>
      </c>
      <c r="D19" s="23"/>
      <c r="E19" s="110"/>
      <c r="F19" s="106"/>
      <c r="G19" s="308"/>
      <c r="H19" s="309"/>
      <c r="I19" s="310"/>
      <c r="J19" s="9"/>
    </row>
    <row r="20" spans="1:12" s="8" customFormat="1" ht="15" customHeight="1">
      <c r="A20" s="22" t="s">
        <v>53</v>
      </c>
      <c r="B20" s="23" t="str">
        <f>'[1]Planilha Orcamentaria'!$B$16</f>
        <v>TER-ESC-015</v>
      </c>
      <c r="C20" s="24" t="s">
        <v>50</v>
      </c>
      <c r="D20" s="23" t="s">
        <v>72</v>
      </c>
      <c r="E20" s="110">
        <f>'Planilha Orçamentária BDMG'!E20</f>
        <v>2295.8550000000005</v>
      </c>
      <c r="F20" s="106" t="s">
        <v>104</v>
      </c>
      <c r="G20" s="308" t="s">
        <v>102</v>
      </c>
      <c r="H20" s="309"/>
      <c r="I20" s="310"/>
      <c r="J20" s="9"/>
    </row>
    <row r="21" spans="1:12" s="8" customFormat="1" ht="15" customHeight="1">
      <c r="A21" s="22"/>
      <c r="B21" s="23"/>
      <c r="C21" s="24"/>
      <c r="D21" s="23"/>
      <c r="E21" s="110"/>
      <c r="F21" s="106"/>
      <c r="G21" s="308"/>
      <c r="H21" s="309"/>
      <c r="I21" s="310"/>
      <c r="J21" s="9"/>
    </row>
    <row r="22" spans="1:12" s="8" customFormat="1" ht="15" customHeight="1">
      <c r="A22" s="22"/>
      <c r="B22" s="23"/>
      <c r="C22" s="24"/>
      <c r="D22" s="23"/>
      <c r="E22" s="110"/>
      <c r="F22" s="106"/>
      <c r="G22" s="308"/>
      <c r="H22" s="309"/>
      <c r="I22" s="310"/>
      <c r="J22" s="9"/>
    </row>
    <row r="23" spans="1:12" s="8" customFormat="1" ht="15" customHeight="1">
      <c r="A23" s="22" t="s">
        <v>54</v>
      </c>
      <c r="B23" s="23" t="str">
        <f>'[1]Planilha Orcamentaria'!$B$16</f>
        <v>TER-ESC-015</v>
      </c>
      <c r="C23" s="24" t="s">
        <v>51</v>
      </c>
      <c r="D23" s="23" t="s">
        <v>73</v>
      </c>
      <c r="E23" s="110">
        <v>930</v>
      </c>
      <c r="F23" s="106" t="s">
        <v>105</v>
      </c>
      <c r="G23" s="308" t="s">
        <v>102</v>
      </c>
      <c r="H23" s="309"/>
      <c r="I23" s="310"/>
      <c r="J23" s="9"/>
    </row>
    <row r="24" spans="1:12" s="8" customFormat="1" ht="15" customHeight="1">
      <c r="A24" s="22"/>
      <c r="B24" s="23"/>
      <c r="C24" s="23"/>
      <c r="D24" s="23"/>
      <c r="E24" s="110"/>
      <c r="F24" s="106"/>
      <c r="G24" s="308"/>
      <c r="H24" s="309"/>
      <c r="I24" s="310"/>
      <c r="J24" s="9"/>
    </row>
    <row r="25" spans="1:12" s="8" customFormat="1" ht="15" customHeight="1">
      <c r="A25" s="22" t="s">
        <v>58</v>
      </c>
      <c r="B25" s="23"/>
      <c r="C25" s="117" t="s">
        <v>55</v>
      </c>
      <c r="D25" s="23"/>
      <c r="E25" s="110"/>
      <c r="F25" s="106"/>
      <c r="G25" s="308"/>
      <c r="H25" s="309"/>
      <c r="I25" s="310"/>
      <c r="J25" s="9"/>
      <c r="K25" s="6">
        <f>E23/150</f>
        <v>6.2</v>
      </c>
      <c r="L25" s="7"/>
    </row>
    <row r="26" spans="1:12" s="8" customFormat="1" ht="38.25" customHeight="1">
      <c r="A26" s="22" t="s">
        <v>59</v>
      </c>
      <c r="B26" s="23" t="str">
        <f>'[1]Planilha Orcamentaria'!$B$20</f>
        <v>OBR-VIA-145</v>
      </c>
      <c r="C26" s="44" t="s">
        <v>56</v>
      </c>
      <c r="D26" s="23" t="s">
        <v>72</v>
      </c>
      <c r="E26" s="110">
        <f>E20</f>
        <v>2295.8550000000005</v>
      </c>
      <c r="F26" s="106" t="str">
        <f>F20</f>
        <v>930*0,15</v>
      </c>
      <c r="G26" s="308" t="str">
        <f>G23</f>
        <v>Montavania</v>
      </c>
      <c r="H26" s="309"/>
      <c r="I26" s="310"/>
      <c r="J26" s="9"/>
      <c r="K26" s="6"/>
      <c r="L26" s="7"/>
    </row>
    <row r="27" spans="1:12" s="8" customFormat="1" ht="49.5" customHeight="1">
      <c r="A27" s="22" t="s">
        <v>60</v>
      </c>
      <c r="B27" s="23" t="str">
        <f>'[1]Planilha Orcamentaria'!$B$20</f>
        <v>OBR-VIA-145</v>
      </c>
      <c r="C27" s="44" t="s">
        <v>57</v>
      </c>
      <c r="D27" s="23" t="s">
        <v>73</v>
      </c>
      <c r="E27" s="110">
        <f>'Planilha Orçamentária BDMG'!E25</f>
        <v>12920</v>
      </c>
      <c r="F27" s="106" t="s">
        <v>106</v>
      </c>
      <c r="G27" s="308" t="str">
        <f>G26</f>
        <v>Montavania</v>
      </c>
      <c r="H27" s="309"/>
      <c r="I27" s="310"/>
      <c r="J27" s="9"/>
      <c r="K27" s="6"/>
      <c r="L27" s="7"/>
    </row>
    <row r="28" spans="1:12" s="8" customFormat="1" ht="15" customHeight="1">
      <c r="A28" s="22"/>
      <c r="B28" s="23"/>
      <c r="C28" s="24"/>
      <c r="D28" s="23"/>
      <c r="E28" s="110"/>
      <c r="F28" s="106"/>
      <c r="G28" s="308"/>
      <c r="H28" s="309"/>
      <c r="I28" s="310"/>
      <c r="J28" s="9"/>
      <c r="K28" s="6"/>
      <c r="L28" s="7"/>
    </row>
    <row r="29" spans="1:12" s="8" customFormat="1" ht="15" customHeight="1">
      <c r="A29" s="22" t="s">
        <v>63</v>
      </c>
      <c r="B29" s="23"/>
      <c r="C29" s="43" t="s">
        <v>61</v>
      </c>
      <c r="D29" s="23"/>
      <c r="E29" s="110"/>
      <c r="F29" s="106"/>
      <c r="G29" s="308"/>
      <c r="H29" s="309"/>
      <c r="I29" s="310"/>
      <c r="J29" s="9"/>
      <c r="K29" s="6"/>
      <c r="L29" s="7"/>
    </row>
    <row r="30" spans="1:12" s="8" customFormat="1" ht="32.25" customHeight="1">
      <c r="A30" s="22" t="s">
        <v>64</v>
      </c>
      <c r="B30" s="41" t="str">
        <f>'[1]Planilha Orcamentaria'!$B$25</f>
        <v>DRE-SAR-010</v>
      </c>
      <c r="C30" s="44" t="s">
        <v>62</v>
      </c>
      <c r="D30" s="23" t="s">
        <v>74</v>
      </c>
      <c r="E30" s="110">
        <v>300</v>
      </c>
      <c r="F30" s="106" t="s">
        <v>107</v>
      </c>
      <c r="G30" s="308" t="str">
        <f>G27</f>
        <v>Montavania</v>
      </c>
      <c r="H30" s="309"/>
      <c r="I30" s="310"/>
      <c r="J30" s="9"/>
      <c r="K30" s="6"/>
      <c r="L30" s="7"/>
    </row>
    <row r="31" spans="1:12" s="8" customFormat="1" ht="32.25" customHeight="1">
      <c r="A31" s="22" t="s">
        <v>76</v>
      </c>
      <c r="B31" s="41" t="s">
        <v>77</v>
      </c>
      <c r="C31" s="44" t="s">
        <v>75</v>
      </c>
      <c r="D31" s="23" t="s">
        <v>74</v>
      </c>
      <c r="E31" s="110">
        <v>300</v>
      </c>
      <c r="F31" s="106" t="s">
        <v>107</v>
      </c>
      <c r="G31" s="308" t="str">
        <f>G30</f>
        <v>Montavania</v>
      </c>
      <c r="H31" s="309"/>
      <c r="I31" s="310"/>
      <c r="J31" s="9"/>
      <c r="K31" s="6"/>
      <c r="L31" s="7"/>
    </row>
    <row r="32" spans="1:12" s="8" customFormat="1" ht="15" customHeight="1">
      <c r="A32" s="22"/>
      <c r="B32" s="23"/>
      <c r="C32" s="24"/>
      <c r="D32" s="23"/>
      <c r="E32" s="110"/>
      <c r="F32" s="106"/>
      <c r="G32" s="308"/>
      <c r="H32" s="309"/>
      <c r="I32" s="310"/>
      <c r="J32" s="9"/>
      <c r="K32" s="6"/>
      <c r="L32" s="7"/>
    </row>
    <row r="33" spans="1:12" s="8" customFormat="1" ht="15" customHeight="1">
      <c r="A33" s="22" t="s">
        <v>68</v>
      </c>
      <c r="B33" s="23"/>
      <c r="C33" s="43" t="s">
        <v>65</v>
      </c>
      <c r="D33" s="23"/>
      <c r="E33" s="110"/>
      <c r="F33" s="106"/>
      <c r="G33" s="308"/>
      <c r="H33" s="309"/>
      <c r="I33" s="310"/>
      <c r="J33" s="9"/>
      <c r="K33" s="6"/>
      <c r="L33" s="7"/>
    </row>
    <row r="34" spans="1:12" s="8" customFormat="1" ht="15" customHeight="1">
      <c r="A34" s="22" t="s">
        <v>69</v>
      </c>
      <c r="B34" s="41" t="str">
        <f>'[1]Planilha Orcamentaria'!$B$28</f>
        <v>OBR-VIA-315</v>
      </c>
      <c r="C34" s="44" t="s">
        <v>66</v>
      </c>
      <c r="D34" s="23" t="s">
        <v>78</v>
      </c>
      <c r="E34" s="110">
        <f>'Planilha Orçamentária BDMG'!E29</f>
        <v>23438.999996999999</v>
      </c>
      <c r="F34" s="106" t="s">
        <v>109</v>
      </c>
      <c r="G34" s="308" t="str">
        <f>G31</f>
        <v>Montavania</v>
      </c>
      <c r="H34" s="309"/>
      <c r="I34" s="310"/>
      <c r="J34" s="9"/>
      <c r="K34" s="6"/>
      <c r="L34" s="7"/>
    </row>
    <row r="35" spans="1:12" s="8" customFormat="1" ht="15" customHeight="1">
      <c r="A35" s="22" t="s">
        <v>70</v>
      </c>
      <c r="B35" s="41" t="str">
        <f>'[1]Planilha Orcamentaria'!$B$28</f>
        <v>OBR-VIA-315</v>
      </c>
      <c r="C35" s="44" t="s">
        <v>67</v>
      </c>
      <c r="D35" s="23" t="s">
        <v>78</v>
      </c>
      <c r="E35" s="110" t="e">
        <f>'Planilha Orçamentária BDMG'!#REF!</f>
        <v>#REF!</v>
      </c>
      <c r="F35" s="106" t="s">
        <v>111</v>
      </c>
      <c r="G35" s="308" t="str">
        <f>G31</f>
        <v>Montavania</v>
      </c>
      <c r="H35" s="309"/>
      <c r="I35" s="310"/>
      <c r="J35" s="9"/>
      <c r="K35" s="6"/>
      <c r="L35" s="7"/>
    </row>
    <row r="36" spans="1:12" s="8" customFormat="1" ht="15" customHeight="1">
      <c r="A36" s="22" t="s">
        <v>98</v>
      </c>
      <c r="B36" s="41" t="str">
        <f>'[1]Planilha Orcamentaria'!$B$28</f>
        <v>OBR-VIA-315</v>
      </c>
      <c r="C36" s="44" t="s">
        <v>108</v>
      </c>
      <c r="D36" s="23" t="s">
        <v>78</v>
      </c>
      <c r="E36" s="110">
        <f>'Planilha Orçamentária BDMG'!E30</f>
        <v>18324</v>
      </c>
      <c r="F36" s="106" t="s">
        <v>110</v>
      </c>
      <c r="G36" s="308" t="str">
        <f>G31</f>
        <v>Montavania</v>
      </c>
      <c r="H36" s="309"/>
      <c r="I36" s="310"/>
      <c r="J36" s="9"/>
      <c r="K36" s="6"/>
      <c r="L36" s="7"/>
    </row>
    <row r="37" spans="1:12" s="8" customFormat="1" ht="15" customHeight="1">
      <c r="A37" s="22"/>
      <c r="B37" s="23"/>
      <c r="C37" s="43"/>
      <c r="D37" s="23"/>
      <c r="E37" s="110"/>
      <c r="F37" s="106"/>
      <c r="G37" s="308"/>
      <c r="H37" s="309"/>
      <c r="I37" s="310"/>
      <c r="J37" s="9"/>
      <c r="K37" s="6"/>
      <c r="L37" s="7"/>
    </row>
    <row r="38" spans="1:12" s="8" customFormat="1" ht="15" customHeight="1">
      <c r="A38" s="22"/>
      <c r="B38" s="41"/>
      <c r="C38" s="44"/>
      <c r="D38" s="23"/>
      <c r="E38" s="110"/>
      <c r="F38" s="106"/>
      <c r="G38" s="308"/>
      <c r="H38" s="309"/>
      <c r="I38" s="310"/>
      <c r="J38" s="9"/>
      <c r="K38" s="6"/>
      <c r="L38" s="7"/>
    </row>
    <row r="39" spans="1:12" s="8" customFormat="1" ht="15" customHeight="1">
      <c r="A39" s="22"/>
      <c r="B39" s="23"/>
      <c r="C39" s="24"/>
      <c r="D39" s="23"/>
      <c r="E39" s="110"/>
      <c r="F39" s="106"/>
      <c r="G39" s="308"/>
      <c r="H39" s="309"/>
      <c r="I39" s="310"/>
      <c r="J39" s="9"/>
      <c r="K39" s="6"/>
      <c r="L39" s="7"/>
    </row>
    <row r="40" spans="1:12" s="8" customFormat="1" ht="15" customHeight="1">
      <c r="A40" s="22"/>
      <c r="B40" s="23"/>
      <c r="C40" s="45"/>
      <c r="D40" s="23"/>
      <c r="E40" s="106"/>
      <c r="F40" s="106"/>
      <c r="G40" s="308"/>
      <c r="H40" s="309"/>
      <c r="I40" s="310"/>
      <c r="J40" s="9"/>
      <c r="K40" s="6"/>
      <c r="L40" s="7"/>
    </row>
    <row r="41" spans="1:12" s="8" customFormat="1" ht="15" customHeight="1" thickBot="1">
      <c r="A41" s="28"/>
      <c r="B41" s="29"/>
      <c r="C41" s="30"/>
      <c r="D41" s="29"/>
      <c r="E41" s="107"/>
      <c r="F41" s="107"/>
      <c r="G41" s="308"/>
      <c r="H41" s="309"/>
      <c r="I41" s="310"/>
      <c r="J41" s="9"/>
      <c r="K41" s="6"/>
      <c r="L41" s="7"/>
    </row>
    <row r="42" spans="1:12" ht="15" customHeight="1">
      <c r="A42" s="204" t="s">
        <v>31</v>
      </c>
      <c r="B42" s="205"/>
      <c r="C42" s="205"/>
      <c r="D42" s="205"/>
      <c r="E42" s="205"/>
      <c r="F42" s="205"/>
      <c r="G42" s="205"/>
      <c r="H42" s="205"/>
      <c r="I42" s="206"/>
    </row>
    <row r="43" spans="1:12" ht="15" customHeight="1">
      <c r="A43" s="192" t="s">
        <v>26</v>
      </c>
      <c r="B43" s="193"/>
      <c r="C43" s="39" t="s">
        <v>7</v>
      </c>
      <c r="D43" s="35"/>
      <c r="E43" s="35"/>
      <c r="F43" s="35"/>
      <c r="G43" s="35"/>
      <c r="H43" s="35"/>
      <c r="I43" s="50"/>
    </row>
    <row r="44" spans="1:12" ht="15" customHeight="1">
      <c r="A44" s="192" t="s">
        <v>27</v>
      </c>
      <c r="B44" s="193"/>
      <c r="C44" s="39" t="s">
        <v>28</v>
      </c>
      <c r="D44" s="35"/>
      <c r="E44" s="35"/>
      <c r="F44" s="35"/>
      <c r="G44" s="35"/>
      <c r="H44" s="35"/>
      <c r="I44" s="50"/>
    </row>
    <row r="45" spans="1:12" ht="15" customHeight="1">
      <c r="A45" s="192" t="s">
        <v>1</v>
      </c>
      <c r="B45" s="193"/>
      <c r="C45" s="39" t="s">
        <v>5</v>
      </c>
      <c r="D45" s="35"/>
      <c r="E45" s="35"/>
      <c r="F45" s="35"/>
      <c r="G45" s="35"/>
      <c r="H45" s="35"/>
      <c r="I45" s="50"/>
    </row>
    <row r="46" spans="1:12" s="1" customFormat="1" ht="15" customHeight="1">
      <c r="A46" s="192" t="s">
        <v>30</v>
      </c>
      <c r="B46" s="193"/>
      <c r="C46" s="39" t="s">
        <v>4</v>
      </c>
      <c r="D46" s="35"/>
      <c r="E46" s="35"/>
      <c r="F46" s="35"/>
      <c r="G46" s="35"/>
      <c r="H46" s="35"/>
      <c r="I46" s="50"/>
      <c r="J46" s="4"/>
    </row>
    <row r="47" spans="1:12" s="1" customFormat="1" ht="15" customHeight="1">
      <c r="A47" s="194" t="s">
        <v>9</v>
      </c>
      <c r="B47" s="195"/>
      <c r="C47" s="40" t="s">
        <v>10</v>
      </c>
      <c r="D47" s="36"/>
      <c r="E47" s="36"/>
      <c r="F47" s="36"/>
      <c r="G47" s="35"/>
      <c r="H47" s="35"/>
      <c r="I47" s="50"/>
      <c r="J47" s="4"/>
    </row>
    <row r="48" spans="1:12" ht="15" customHeight="1">
      <c r="A48" s="192" t="s">
        <v>38</v>
      </c>
      <c r="B48" s="193"/>
      <c r="C48" s="39" t="s">
        <v>25</v>
      </c>
      <c r="D48" s="36"/>
      <c r="E48" s="36"/>
      <c r="F48" s="36"/>
      <c r="G48" s="35"/>
      <c r="H48" s="35"/>
      <c r="I48" s="50"/>
    </row>
    <row r="49" spans="1:9" ht="15" customHeight="1">
      <c r="A49" s="192" t="s">
        <v>39</v>
      </c>
      <c r="B49" s="193"/>
      <c r="C49" s="39" t="s">
        <v>40</v>
      </c>
      <c r="D49" s="36"/>
      <c r="E49" s="36"/>
      <c r="F49" s="36"/>
      <c r="G49" s="35"/>
      <c r="H49" s="35"/>
      <c r="I49" s="50"/>
    </row>
    <row r="50" spans="1:9" ht="15" customHeight="1">
      <c r="A50" s="192" t="s">
        <v>8</v>
      </c>
      <c r="B50" s="193"/>
      <c r="C50" s="40" t="s">
        <v>11</v>
      </c>
      <c r="D50" s="36"/>
      <c r="E50" s="36"/>
      <c r="F50" s="36"/>
      <c r="G50" s="35"/>
      <c r="H50" s="35"/>
      <c r="I50" s="50"/>
    </row>
    <row r="51" spans="1:9" ht="15" customHeight="1">
      <c r="A51" s="192" t="s">
        <v>32</v>
      </c>
      <c r="B51" s="193"/>
      <c r="C51" s="40" t="s">
        <v>33</v>
      </c>
      <c r="D51" s="36"/>
      <c r="E51" s="36"/>
      <c r="F51" s="36"/>
      <c r="G51" s="35"/>
      <c r="H51" s="35"/>
      <c r="I51" s="50"/>
    </row>
    <row r="52" spans="1:9" ht="15.75" thickBot="1">
      <c r="A52" s="196" t="s">
        <v>36</v>
      </c>
      <c r="B52" s="197"/>
      <c r="C52" s="51" t="s">
        <v>37</v>
      </c>
      <c r="D52" s="52"/>
      <c r="E52" s="52"/>
      <c r="F52" s="52"/>
      <c r="G52" s="52"/>
      <c r="H52" s="52"/>
      <c r="I52" s="53"/>
    </row>
  </sheetData>
  <mergeCells count="60">
    <mergeCell ref="A7:G7"/>
    <mergeCell ref="H7:I7"/>
    <mergeCell ref="A8:G8"/>
    <mergeCell ref="H8:I8"/>
    <mergeCell ref="A9:G10"/>
    <mergeCell ref="H9:I9"/>
    <mergeCell ref="H10:I10"/>
    <mergeCell ref="A1:I3"/>
    <mergeCell ref="A4:G5"/>
    <mergeCell ref="H4:I4"/>
    <mergeCell ref="H5:I5"/>
    <mergeCell ref="A6:G6"/>
    <mergeCell ref="H6:I6"/>
    <mergeCell ref="G22:I22"/>
    <mergeCell ref="G23:I23"/>
    <mergeCell ref="A42:I42"/>
    <mergeCell ref="A11:G11"/>
    <mergeCell ref="H11:I11"/>
    <mergeCell ref="G32:I32"/>
    <mergeCell ref="G33:I33"/>
    <mergeCell ref="G34:I34"/>
    <mergeCell ref="G35:I35"/>
    <mergeCell ref="G36:I36"/>
    <mergeCell ref="G37:I37"/>
    <mergeCell ref="G38:I38"/>
    <mergeCell ref="G39:I39"/>
    <mergeCell ref="G40:I40"/>
    <mergeCell ref="G41:I41"/>
    <mergeCell ref="A47:B47"/>
    <mergeCell ref="A49:B49"/>
    <mergeCell ref="A12:I12"/>
    <mergeCell ref="A13:A15"/>
    <mergeCell ref="B13:B15"/>
    <mergeCell ref="C13:C15"/>
    <mergeCell ref="D13:D15"/>
    <mergeCell ref="G13:I15"/>
    <mergeCell ref="E13:E15"/>
    <mergeCell ref="F13:F15"/>
    <mergeCell ref="G17:I17"/>
    <mergeCell ref="G16:I16"/>
    <mergeCell ref="G18:I18"/>
    <mergeCell ref="G19:I19"/>
    <mergeCell ref="G20:I20"/>
    <mergeCell ref="G21:I21"/>
    <mergeCell ref="A50:B50"/>
    <mergeCell ref="A51:B51"/>
    <mergeCell ref="A52:B52"/>
    <mergeCell ref="G24:I24"/>
    <mergeCell ref="G25:I25"/>
    <mergeCell ref="G26:I26"/>
    <mergeCell ref="G27:I27"/>
    <mergeCell ref="G28:I28"/>
    <mergeCell ref="G29:I29"/>
    <mergeCell ref="G30:I30"/>
    <mergeCell ref="G31:I31"/>
    <mergeCell ref="A43:B43"/>
    <mergeCell ref="A44:B44"/>
    <mergeCell ref="A45:B45"/>
    <mergeCell ref="A46:B46"/>
    <mergeCell ref="A48:B48"/>
  </mergeCells>
  <dataValidations disablePrompts="1" count="1">
    <dataValidation type="list" allowBlank="1" showInputMessage="1" showErrorMessage="1" sqref="H6:I11">
      <formula1>"COPASA,CEMIG,DEER-MG,DNIT,SETOP_Central,SETOP_Jequitinhonha,SETOP_Leste,SETOP_Norte,SETOP_Sul,SETOP_Triângulo,SINAPI,SUDECAP"</formula1>
    </dataValidation>
  </dataValidations>
  <printOptions horizontalCentered="1"/>
  <pageMargins left="0.59055118110236227" right="0.59055118110236227" top="0.78740157480314965" bottom="0.59055118110236227" header="0.19685039370078741" footer="0.19685039370078741"/>
  <pageSetup paperSize="9" scale="70" fitToHeight="0" orientation="landscape" r:id="rId1"/>
  <headerFooter differentFirst="1" alignWithMargins="0">
    <oddFooter>&amp;C_________________________________________Responsável Técnico&amp;RPágina &amp;P de &amp;N</oddFooter>
    <firstFooter>&amp;RPágina &amp;P de &amp;N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3"/>
  <sheetViews>
    <sheetView showGridLines="0" showZeros="0" view="pageBreakPreview" topLeftCell="A16" zoomScaleSheetLayoutView="100" workbookViewId="0">
      <selection activeCell="K46" sqref="K46"/>
    </sheetView>
  </sheetViews>
  <sheetFormatPr defaultRowHeight="14.25"/>
  <cols>
    <col min="1" max="1" width="13" style="118" customWidth="1"/>
    <col min="2" max="2" width="20.7109375" style="118" customWidth="1"/>
    <col min="3" max="3" width="16" style="142" customWidth="1"/>
    <col min="4" max="4" width="12" style="142" customWidth="1"/>
    <col min="5" max="5" width="15.85546875" style="142" customWidth="1"/>
    <col min="6" max="6" width="15.7109375" style="142" customWidth="1"/>
    <col min="7" max="7" width="25.140625" style="142" customWidth="1"/>
    <col min="8" max="8" width="14.85546875" style="142" customWidth="1"/>
    <col min="9" max="9" width="16.42578125" style="142" customWidth="1"/>
    <col min="10" max="10" width="14.140625" style="118" customWidth="1"/>
    <col min="11" max="11" width="27.140625" style="118" customWidth="1"/>
    <col min="12" max="16384" width="9.140625" style="118"/>
  </cols>
  <sheetData>
    <row r="1" spans="1:9" ht="14.25" customHeight="1">
      <c r="A1" s="361" t="s">
        <v>214</v>
      </c>
      <c r="B1" s="361"/>
      <c r="C1" s="361"/>
      <c r="D1" s="361"/>
      <c r="E1" s="361"/>
      <c r="F1" s="361"/>
      <c r="G1" s="361"/>
      <c r="H1" s="361"/>
      <c r="I1" s="361"/>
    </row>
    <row r="2" spans="1:9" ht="14.25" customHeight="1">
      <c r="A2" s="361"/>
      <c r="B2" s="361"/>
      <c r="C2" s="361"/>
      <c r="D2" s="361"/>
      <c r="E2" s="361"/>
      <c r="F2" s="361"/>
      <c r="G2" s="361"/>
      <c r="H2" s="361"/>
      <c r="I2" s="361"/>
    </row>
    <row r="3" spans="1:9" ht="14.25" customHeight="1">
      <c r="A3" s="361"/>
      <c r="B3" s="361"/>
      <c r="C3" s="361"/>
      <c r="D3" s="361"/>
      <c r="E3" s="361"/>
      <c r="F3" s="361"/>
      <c r="G3" s="361"/>
      <c r="H3" s="361"/>
      <c r="I3" s="361"/>
    </row>
    <row r="4" spans="1:9" ht="14.25" customHeight="1">
      <c r="A4" s="361"/>
      <c r="B4" s="361"/>
      <c r="C4" s="361"/>
      <c r="D4" s="361"/>
      <c r="E4" s="361"/>
      <c r="F4" s="361"/>
      <c r="G4" s="361"/>
      <c r="H4" s="361"/>
      <c r="I4" s="361"/>
    </row>
    <row r="5" spans="1:9" ht="14.25" customHeight="1">
      <c r="A5" s="361"/>
      <c r="B5" s="361"/>
      <c r="C5" s="361"/>
      <c r="D5" s="361"/>
      <c r="E5" s="361"/>
      <c r="F5" s="361"/>
      <c r="G5" s="361"/>
      <c r="H5" s="361"/>
      <c r="I5" s="361"/>
    </row>
    <row r="6" spans="1:9" ht="14.25" customHeight="1">
      <c r="A6" s="361"/>
      <c r="B6" s="361"/>
      <c r="C6" s="361"/>
      <c r="D6" s="361"/>
      <c r="E6" s="361"/>
      <c r="F6" s="361"/>
      <c r="G6" s="361"/>
      <c r="H6" s="361"/>
      <c r="I6" s="361"/>
    </row>
    <row r="7" spans="1:9" ht="14.25" customHeight="1">
      <c r="A7" s="361"/>
      <c r="B7" s="361"/>
      <c r="C7" s="361"/>
      <c r="D7" s="361"/>
      <c r="E7" s="361"/>
      <c r="F7" s="361"/>
      <c r="G7" s="361"/>
      <c r="H7" s="361"/>
      <c r="I7" s="361"/>
    </row>
    <row r="9" spans="1:9" s="56" customFormat="1" ht="15">
      <c r="A9" s="119" t="s">
        <v>112</v>
      </c>
      <c r="C9" s="120"/>
      <c r="D9" s="120"/>
      <c r="E9" s="120"/>
      <c r="F9" s="120"/>
      <c r="G9" s="120"/>
      <c r="H9" s="120"/>
      <c r="I9" s="120"/>
    </row>
    <row r="10" spans="1:9" s="56" customFormat="1" ht="15">
      <c r="A10" s="119" t="s">
        <v>212</v>
      </c>
      <c r="C10" s="120"/>
      <c r="D10" s="120"/>
      <c r="E10" s="120"/>
      <c r="F10" s="120"/>
      <c r="G10" s="120"/>
      <c r="H10" s="120"/>
      <c r="I10" s="120"/>
    </row>
    <row r="11" spans="1:9" s="56" customFormat="1" ht="15">
      <c r="A11" s="119" t="s">
        <v>113</v>
      </c>
      <c r="C11" s="120"/>
      <c r="D11" s="120"/>
      <c r="E11" s="120"/>
      <c r="F11" s="120"/>
      <c r="G11" s="120"/>
      <c r="H11" s="120"/>
      <c r="I11" s="120"/>
    </row>
    <row r="12" spans="1:9" s="56" customFormat="1" ht="15">
      <c r="A12" s="119" t="s">
        <v>221</v>
      </c>
      <c r="B12" s="119"/>
      <c r="C12" s="119"/>
      <c r="D12" s="120"/>
      <c r="E12" s="120"/>
      <c r="F12" s="120"/>
      <c r="G12" s="120"/>
      <c r="H12" s="120"/>
      <c r="I12" s="120"/>
    </row>
    <row r="13" spans="1:9" s="56" customFormat="1" ht="15">
      <c r="A13" s="121" t="s">
        <v>220</v>
      </c>
      <c r="C13" s="120"/>
      <c r="D13" s="120"/>
      <c r="E13" s="120"/>
      <c r="F13" s="120"/>
      <c r="G13" s="120"/>
      <c r="H13" s="120"/>
      <c r="I13" s="120"/>
    </row>
    <row r="14" spans="1:9" s="56" customFormat="1" ht="15">
      <c r="A14" s="121" t="s">
        <v>114</v>
      </c>
      <c r="C14" s="120"/>
      <c r="D14" s="120"/>
      <c r="E14" s="120"/>
      <c r="F14" s="120"/>
      <c r="G14" s="120"/>
      <c r="H14" s="120"/>
      <c r="I14" s="120"/>
    </row>
    <row r="15" spans="1:9" s="56" customFormat="1" ht="15">
      <c r="A15" s="121"/>
      <c r="C15" s="120"/>
      <c r="D15" s="120"/>
      <c r="E15" s="120"/>
      <c r="F15" s="120"/>
      <c r="G15" s="120"/>
      <c r="H15" s="120"/>
      <c r="I15" s="120"/>
    </row>
    <row r="16" spans="1:9" s="56" customFormat="1" ht="20.25">
      <c r="A16" s="362" t="s">
        <v>115</v>
      </c>
      <c r="B16" s="362"/>
      <c r="C16" s="362"/>
      <c r="D16" s="362"/>
      <c r="E16" s="362"/>
      <c r="F16" s="362"/>
      <c r="G16" s="362"/>
      <c r="H16" s="362"/>
      <c r="I16" s="362"/>
    </row>
    <row r="17" spans="1:10" s="56" customFormat="1" ht="15">
      <c r="A17" s="121"/>
      <c r="C17" s="120"/>
      <c r="D17" s="120"/>
      <c r="E17" s="120"/>
      <c r="F17" s="120"/>
      <c r="G17" s="120"/>
      <c r="H17" s="120"/>
      <c r="I17" s="120"/>
    </row>
    <row r="18" spans="1:10" s="126" customFormat="1" ht="15">
      <c r="A18" s="122" t="s">
        <v>80</v>
      </c>
      <c r="B18" s="123" t="s">
        <v>48</v>
      </c>
      <c r="C18" s="327" t="s">
        <v>116</v>
      </c>
      <c r="D18" s="363" t="s">
        <v>117</v>
      </c>
      <c r="E18" s="364"/>
      <c r="F18" s="364"/>
      <c r="G18" s="365"/>
      <c r="H18" s="124" t="s">
        <v>118</v>
      </c>
      <c r="I18" s="125" t="s">
        <v>119</v>
      </c>
    </row>
    <row r="19" spans="1:10" s="126" customFormat="1" ht="15">
      <c r="A19" s="122" t="s">
        <v>120</v>
      </c>
      <c r="B19" s="127" t="s">
        <v>121</v>
      </c>
      <c r="C19" s="328"/>
      <c r="D19" s="366"/>
      <c r="E19" s="367"/>
      <c r="F19" s="367"/>
      <c r="G19" s="368"/>
      <c r="H19" s="125" t="s">
        <v>122</v>
      </c>
      <c r="I19" s="128">
        <f>'Planilha Orçamentária BDMG'!H17</f>
        <v>1370.92335</v>
      </c>
    </row>
    <row r="20" spans="1:10" s="129" customFormat="1" ht="11.25">
      <c r="A20" s="335" t="s">
        <v>123</v>
      </c>
      <c r="B20" s="355"/>
      <c r="C20" s="327" t="s">
        <v>124</v>
      </c>
      <c r="D20" s="337" t="s">
        <v>125</v>
      </c>
      <c r="E20" s="337" t="s">
        <v>126</v>
      </c>
      <c r="F20" s="335" t="s">
        <v>127</v>
      </c>
      <c r="G20" s="337" t="s">
        <v>128</v>
      </c>
      <c r="H20" s="335" t="s">
        <v>129</v>
      </c>
      <c r="I20" s="337" t="s">
        <v>130</v>
      </c>
    </row>
    <row r="21" spans="1:10" s="129" customFormat="1" ht="11.25">
      <c r="A21" s="336"/>
      <c r="B21" s="356"/>
      <c r="C21" s="328"/>
      <c r="D21" s="338"/>
      <c r="E21" s="338"/>
      <c r="F21" s="336"/>
      <c r="G21" s="338"/>
      <c r="H21" s="336"/>
      <c r="I21" s="338"/>
    </row>
    <row r="22" spans="1:10" s="133" customFormat="1" ht="15">
      <c r="A22" s="339" t="s">
        <v>131</v>
      </c>
      <c r="B22" s="340"/>
      <c r="C22" s="131" t="s">
        <v>132</v>
      </c>
      <c r="D22" s="131" t="s">
        <v>133</v>
      </c>
      <c r="E22" s="131" t="s">
        <v>133</v>
      </c>
      <c r="F22" s="131" t="s">
        <v>134</v>
      </c>
      <c r="G22" s="131" t="s">
        <v>135</v>
      </c>
      <c r="H22" s="132" t="s">
        <v>136</v>
      </c>
      <c r="I22" s="131" t="s">
        <v>137</v>
      </c>
    </row>
    <row r="23" spans="1:10" s="138" customFormat="1" ht="15">
      <c r="A23" s="370"/>
      <c r="B23" s="371"/>
      <c r="C23" s="134">
        <v>1</v>
      </c>
      <c r="D23" s="135"/>
      <c r="E23" s="136"/>
      <c r="F23" s="136">
        <f>C23*D23</f>
        <v>0</v>
      </c>
      <c r="G23" s="136">
        <f>E23*F23</f>
        <v>0</v>
      </c>
      <c r="H23" s="137"/>
      <c r="I23" s="136"/>
    </row>
    <row r="24" spans="1:10" s="140" customFormat="1" ht="15">
      <c r="A24" s="372" t="s">
        <v>86</v>
      </c>
      <c r="B24" s="373"/>
      <c r="C24" s="139">
        <f>SUM(C23)</f>
        <v>1</v>
      </c>
      <c r="D24" s="139">
        <f t="shared" ref="D24:I24" si="0">SUM(D23)</f>
        <v>0</v>
      </c>
      <c r="E24" s="139">
        <f t="shared" si="0"/>
        <v>0</v>
      </c>
      <c r="F24" s="139">
        <f t="shared" si="0"/>
        <v>0</v>
      </c>
      <c r="G24" s="139">
        <f t="shared" si="0"/>
        <v>0</v>
      </c>
      <c r="H24" s="139">
        <f t="shared" si="0"/>
        <v>0</v>
      </c>
      <c r="I24" s="139">
        <f t="shared" si="0"/>
        <v>0</v>
      </c>
    </row>
    <row r="25" spans="1:10" s="56" customFormat="1" ht="15">
      <c r="A25" s="141"/>
      <c r="B25" s="118"/>
      <c r="C25" s="142"/>
      <c r="D25" s="142"/>
      <c r="E25" s="142"/>
      <c r="F25" s="142"/>
      <c r="G25" s="142"/>
      <c r="H25" s="142"/>
      <c r="I25" s="142"/>
    </row>
    <row r="26" spans="1:10" s="126" customFormat="1" ht="15">
      <c r="A26" s="122" t="s">
        <v>80</v>
      </c>
      <c r="B26" s="122" t="s">
        <v>138</v>
      </c>
      <c r="C26" s="374" t="s">
        <v>116</v>
      </c>
      <c r="D26" s="375" t="s">
        <v>139</v>
      </c>
      <c r="E26" s="375"/>
      <c r="F26" s="375"/>
      <c r="G26" s="375"/>
      <c r="H26" s="125" t="s">
        <v>118</v>
      </c>
      <c r="I26" s="125" t="s">
        <v>119</v>
      </c>
    </row>
    <row r="27" spans="1:10" s="126" customFormat="1" ht="15">
      <c r="A27" s="122" t="s">
        <v>97</v>
      </c>
      <c r="B27" s="144">
        <v>78472</v>
      </c>
      <c r="C27" s="374"/>
      <c r="D27" s="375"/>
      <c r="E27" s="375"/>
      <c r="F27" s="375"/>
      <c r="G27" s="375"/>
      <c r="H27" s="125" t="s">
        <v>73</v>
      </c>
      <c r="I27" s="145">
        <f>'Planilha Orçamentária BDMG'!H18</f>
        <v>0.42942000000000002</v>
      </c>
    </row>
    <row r="28" spans="1:10" s="129" customFormat="1" ht="11.25" customHeight="1">
      <c r="A28" s="352" t="s">
        <v>123</v>
      </c>
      <c r="B28" s="352"/>
      <c r="C28" s="327" t="s">
        <v>140</v>
      </c>
      <c r="D28" s="335" t="s">
        <v>125</v>
      </c>
      <c r="E28" s="355"/>
      <c r="F28" s="352" t="s">
        <v>127</v>
      </c>
      <c r="G28" s="352"/>
      <c r="H28" s="178"/>
      <c r="I28" s="352" t="s">
        <v>141</v>
      </c>
    </row>
    <row r="29" spans="1:10" s="129" customFormat="1" ht="11.25" customHeight="1">
      <c r="A29" s="352"/>
      <c r="B29" s="352"/>
      <c r="C29" s="328"/>
      <c r="D29" s="336"/>
      <c r="E29" s="356"/>
      <c r="F29" s="352"/>
      <c r="G29" s="352"/>
      <c r="H29" s="179"/>
      <c r="I29" s="352"/>
    </row>
    <row r="30" spans="1:10" s="133" customFormat="1" ht="15">
      <c r="A30" s="369" t="s">
        <v>131</v>
      </c>
      <c r="B30" s="369"/>
      <c r="C30" s="131" t="s">
        <v>133</v>
      </c>
      <c r="D30" s="350" t="s">
        <v>133</v>
      </c>
      <c r="E30" s="351"/>
      <c r="F30" s="352" t="s">
        <v>134</v>
      </c>
      <c r="G30" s="352"/>
      <c r="H30" s="178"/>
      <c r="I30" s="131" t="s">
        <v>137</v>
      </c>
    </row>
    <row r="31" spans="1:10" s="133" customFormat="1" ht="15.75">
      <c r="A31" s="341"/>
      <c r="B31" s="342"/>
      <c r="C31" s="131"/>
      <c r="D31" s="350"/>
      <c r="E31" s="351"/>
      <c r="F31" s="352"/>
      <c r="G31" s="352"/>
      <c r="H31" s="165"/>
      <c r="I31" s="131">
        <f>F31*I27</f>
        <v>0</v>
      </c>
      <c r="J31" s="147">
        <f>F31+F32+F33+F34+F35+F36+F37+F38</f>
        <v>0</v>
      </c>
    </row>
    <row r="32" spans="1:10" s="133" customFormat="1" ht="15.75">
      <c r="A32" s="343" t="s">
        <v>142</v>
      </c>
      <c r="B32" s="344" t="s">
        <v>143</v>
      </c>
      <c r="C32" s="187">
        <v>0</v>
      </c>
      <c r="D32" s="345">
        <v>6</v>
      </c>
      <c r="E32" s="346"/>
      <c r="F32" s="347">
        <f t="shared" ref="F32:F47" si="1">C32*D32</f>
        <v>0</v>
      </c>
      <c r="G32" s="347"/>
      <c r="H32" s="188"/>
      <c r="I32" s="187">
        <f>F32*I27</f>
        <v>0</v>
      </c>
    </row>
    <row r="33" spans="1:10" s="133" customFormat="1" ht="15.75">
      <c r="A33" s="343" t="s">
        <v>144</v>
      </c>
      <c r="B33" s="344" t="s">
        <v>145</v>
      </c>
      <c r="C33" s="187">
        <v>0</v>
      </c>
      <c r="D33" s="345">
        <v>6</v>
      </c>
      <c r="E33" s="346"/>
      <c r="F33" s="347">
        <f t="shared" si="1"/>
        <v>0</v>
      </c>
      <c r="G33" s="347"/>
      <c r="H33" s="188"/>
      <c r="I33" s="187">
        <f>F33*I27</f>
        <v>0</v>
      </c>
    </row>
    <row r="34" spans="1:10" s="133" customFormat="1" ht="15.75">
      <c r="A34" s="343" t="s">
        <v>146</v>
      </c>
      <c r="B34" s="344" t="s">
        <v>147</v>
      </c>
      <c r="C34" s="187">
        <v>0</v>
      </c>
      <c r="D34" s="345">
        <v>7</v>
      </c>
      <c r="E34" s="346"/>
      <c r="F34" s="347">
        <f t="shared" si="1"/>
        <v>0</v>
      </c>
      <c r="G34" s="347"/>
      <c r="H34" s="188"/>
      <c r="I34" s="187">
        <f>F34*I27</f>
        <v>0</v>
      </c>
    </row>
    <row r="35" spans="1:10" s="133" customFormat="1" ht="15.75">
      <c r="A35" s="343" t="s">
        <v>148</v>
      </c>
      <c r="B35" s="344" t="s">
        <v>149</v>
      </c>
      <c r="C35" s="187">
        <v>0</v>
      </c>
      <c r="D35" s="345">
        <v>6</v>
      </c>
      <c r="E35" s="346"/>
      <c r="F35" s="347">
        <f t="shared" si="1"/>
        <v>0</v>
      </c>
      <c r="G35" s="347"/>
      <c r="H35" s="188"/>
      <c r="I35" s="187">
        <f>F35*I27</f>
        <v>0</v>
      </c>
    </row>
    <row r="36" spans="1:10" s="133" customFormat="1" ht="15.75">
      <c r="A36" s="343" t="s">
        <v>150</v>
      </c>
      <c r="B36" s="344" t="s">
        <v>151</v>
      </c>
      <c r="C36" s="187">
        <v>0</v>
      </c>
      <c r="D36" s="345">
        <v>6</v>
      </c>
      <c r="E36" s="346"/>
      <c r="F36" s="347">
        <f t="shared" si="1"/>
        <v>0</v>
      </c>
      <c r="G36" s="347"/>
      <c r="H36" s="188"/>
      <c r="I36" s="187">
        <f>F36*I27</f>
        <v>0</v>
      </c>
    </row>
    <row r="37" spans="1:10" s="133" customFormat="1" ht="15.75">
      <c r="A37" s="343" t="s">
        <v>152</v>
      </c>
      <c r="B37" s="344" t="s">
        <v>153</v>
      </c>
      <c r="C37" s="187">
        <v>0</v>
      </c>
      <c r="D37" s="345">
        <v>7</v>
      </c>
      <c r="E37" s="346"/>
      <c r="F37" s="347">
        <f t="shared" si="1"/>
        <v>0</v>
      </c>
      <c r="G37" s="347"/>
      <c r="H37" s="188"/>
      <c r="I37" s="187">
        <f>F37*I27</f>
        <v>0</v>
      </c>
    </row>
    <row r="38" spans="1:10" s="133" customFormat="1" ht="15.75">
      <c r="A38" s="343" t="s">
        <v>154</v>
      </c>
      <c r="B38" s="344" t="s">
        <v>155</v>
      </c>
      <c r="C38" s="187">
        <v>0</v>
      </c>
      <c r="D38" s="345">
        <v>6</v>
      </c>
      <c r="E38" s="346"/>
      <c r="F38" s="347">
        <f t="shared" si="1"/>
        <v>0</v>
      </c>
      <c r="G38" s="347"/>
      <c r="H38" s="188"/>
      <c r="I38" s="187">
        <f>F38*I27</f>
        <v>0</v>
      </c>
    </row>
    <row r="39" spans="1:10" s="133" customFormat="1" ht="15.75">
      <c r="A39" s="348" t="s">
        <v>156</v>
      </c>
      <c r="B39" s="349" t="s">
        <v>156</v>
      </c>
      <c r="C39" s="131">
        <v>308</v>
      </c>
      <c r="D39" s="350">
        <v>6</v>
      </c>
      <c r="E39" s="351"/>
      <c r="F39" s="352">
        <f t="shared" si="1"/>
        <v>1848</v>
      </c>
      <c r="G39" s="352"/>
      <c r="H39" s="178"/>
      <c r="I39" s="190">
        <f>F39*I27</f>
        <v>793.56816000000003</v>
      </c>
      <c r="J39" s="147">
        <f>F39+F40+F41+F42+F43+F44</f>
        <v>7264.2</v>
      </c>
    </row>
    <row r="40" spans="1:10" s="133" customFormat="1" ht="15.75">
      <c r="A40" s="348" t="s">
        <v>157</v>
      </c>
      <c r="B40" s="349" t="s">
        <v>157</v>
      </c>
      <c r="C40" s="131">
        <v>96</v>
      </c>
      <c r="D40" s="350">
        <v>6</v>
      </c>
      <c r="E40" s="351"/>
      <c r="F40" s="352">
        <f t="shared" si="1"/>
        <v>576</v>
      </c>
      <c r="G40" s="352"/>
      <c r="H40" s="178"/>
      <c r="I40" s="190">
        <f>F40*I27</f>
        <v>247.34592000000001</v>
      </c>
    </row>
    <row r="41" spans="1:10" s="133" customFormat="1" ht="15.75">
      <c r="A41" s="348" t="s">
        <v>158</v>
      </c>
      <c r="B41" s="349" t="s">
        <v>158</v>
      </c>
      <c r="C41" s="131">
        <v>265</v>
      </c>
      <c r="D41" s="350">
        <v>6</v>
      </c>
      <c r="E41" s="351"/>
      <c r="F41" s="352">
        <f t="shared" si="1"/>
        <v>1590</v>
      </c>
      <c r="G41" s="352"/>
      <c r="H41" s="178"/>
      <c r="I41" s="190">
        <f>F41*I27</f>
        <v>682.77780000000007</v>
      </c>
    </row>
    <row r="42" spans="1:10" s="133" customFormat="1" ht="15.75">
      <c r="A42" s="348" t="s">
        <v>159</v>
      </c>
      <c r="B42" s="349" t="s">
        <v>159</v>
      </c>
      <c r="C42" s="131">
        <v>166.5</v>
      </c>
      <c r="D42" s="350">
        <v>6</v>
      </c>
      <c r="E42" s="351"/>
      <c r="F42" s="352">
        <f t="shared" si="1"/>
        <v>999</v>
      </c>
      <c r="G42" s="352"/>
      <c r="H42" s="178"/>
      <c r="I42" s="190">
        <f>F42*I27</f>
        <v>428.99058000000002</v>
      </c>
    </row>
    <row r="43" spans="1:10" s="133" customFormat="1" ht="15.75">
      <c r="A43" s="348" t="s">
        <v>160</v>
      </c>
      <c r="B43" s="349" t="s">
        <v>160</v>
      </c>
      <c r="C43" s="131">
        <v>124.5</v>
      </c>
      <c r="D43" s="350">
        <v>6</v>
      </c>
      <c r="E43" s="351"/>
      <c r="F43" s="352">
        <f t="shared" si="1"/>
        <v>747</v>
      </c>
      <c r="G43" s="352"/>
      <c r="H43" s="178"/>
      <c r="I43" s="190">
        <f>F43*I27</f>
        <v>320.77674000000002</v>
      </c>
    </row>
    <row r="44" spans="1:10" s="133" customFormat="1" ht="15.75">
      <c r="A44" s="348" t="s">
        <v>161</v>
      </c>
      <c r="B44" s="349" t="s">
        <v>161</v>
      </c>
      <c r="C44" s="131">
        <v>250.7</v>
      </c>
      <c r="D44" s="350">
        <v>6</v>
      </c>
      <c r="E44" s="351"/>
      <c r="F44" s="352">
        <f t="shared" si="1"/>
        <v>1504.1999999999998</v>
      </c>
      <c r="G44" s="352"/>
      <c r="H44" s="178"/>
      <c r="I44" s="190">
        <f>F44*I27</f>
        <v>645.93356399999993</v>
      </c>
    </row>
    <row r="45" spans="1:10" s="138" customFormat="1" ht="15.75">
      <c r="A45" s="379" t="s">
        <v>162</v>
      </c>
      <c r="B45" s="380" t="s">
        <v>162</v>
      </c>
      <c r="C45" s="131">
        <v>72</v>
      </c>
      <c r="D45" s="350">
        <v>6</v>
      </c>
      <c r="E45" s="351"/>
      <c r="F45" s="352">
        <f t="shared" si="1"/>
        <v>432</v>
      </c>
      <c r="G45" s="352"/>
      <c r="H45" s="178"/>
      <c r="I45" s="190">
        <f>F45*I27</f>
        <v>185.50944000000001</v>
      </c>
    </row>
    <row r="46" spans="1:10" s="138" customFormat="1" ht="15.75">
      <c r="A46" s="376" t="s">
        <v>163</v>
      </c>
      <c r="B46" s="377"/>
      <c r="C46" s="187">
        <v>0</v>
      </c>
      <c r="D46" s="345">
        <v>6</v>
      </c>
      <c r="E46" s="346"/>
      <c r="F46" s="347">
        <f t="shared" si="1"/>
        <v>0</v>
      </c>
      <c r="G46" s="347"/>
      <c r="H46" s="188"/>
      <c r="I46" s="191">
        <f>F46*I27</f>
        <v>0</v>
      </c>
      <c r="J46" s="148">
        <f>F46+F47</f>
        <v>0</v>
      </c>
    </row>
    <row r="47" spans="1:10" s="138" customFormat="1" ht="15.75">
      <c r="A47" s="376" t="s">
        <v>164</v>
      </c>
      <c r="B47" s="377"/>
      <c r="C47" s="187">
        <v>0</v>
      </c>
      <c r="D47" s="345">
        <v>5.5</v>
      </c>
      <c r="E47" s="346"/>
      <c r="F47" s="347">
        <f t="shared" si="1"/>
        <v>0</v>
      </c>
      <c r="G47" s="347"/>
      <c r="H47" s="188"/>
      <c r="I47" s="191">
        <f>F47*I27</f>
        <v>0</v>
      </c>
    </row>
    <row r="48" spans="1:10" s="138" customFormat="1" ht="15.75">
      <c r="A48" s="381" t="s">
        <v>203</v>
      </c>
      <c r="B48" s="382"/>
      <c r="C48" s="131">
        <v>150</v>
      </c>
      <c r="D48" s="350">
        <v>6.33</v>
      </c>
      <c r="E48" s="351"/>
      <c r="F48" s="352">
        <f>D48*C48</f>
        <v>949.5</v>
      </c>
      <c r="G48" s="352"/>
      <c r="H48" s="178"/>
      <c r="I48" s="190">
        <f>F48*I27</f>
        <v>407.73429000000004</v>
      </c>
    </row>
    <row r="49" spans="1:11" s="140" customFormat="1" ht="15">
      <c r="A49" s="378" t="s">
        <v>86</v>
      </c>
      <c r="B49" s="378"/>
      <c r="C49" s="149">
        <f>SUM(C31:C48)</f>
        <v>1432.7</v>
      </c>
      <c r="D49" s="350"/>
      <c r="E49" s="351"/>
      <c r="F49" s="352">
        <f>SUM(F31:F48)</f>
        <v>8645.7000000000007</v>
      </c>
      <c r="G49" s="352"/>
      <c r="H49" s="180"/>
      <c r="I49" s="131">
        <v>3717.65</v>
      </c>
      <c r="J49" s="140">
        <f>F49</f>
        <v>8645.7000000000007</v>
      </c>
      <c r="K49" s="140" t="s">
        <v>165</v>
      </c>
    </row>
    <row r="50" spans="1:11" s="140" customFormat="1" ht="15">
      <c r="A50" s="150"/>
      <c r="B50" s="150"/>
      <c r="C50" s="150"/>
      <c r="D50" s="150"/>
      <c r="E50" s="150"/>
      <c r="F50" s="150"/>
      <c r="G50" s="150"/>
      <c r="H50" s="150"/>
      <c r="I50" s="150"/>
    </row>
    <row r="51" spans="1:11" s="140" customFormat="1" ht="20.25">
      <c r="A51" s="389" t="s">
        <v>166</v>
      </c>
      <c r="B51" s="389"/>
      <c r="C51" s="389"/>
      <c r="D51" s="389"/>
      <c r="E51" s="389"/>
      <c r="F51" s="389"/>
      <c r="G51" s="389"/>
      <c r="H51" s="389"/>
      <c r="I51" s="389"/>
    </row>
    <row r="52" spans="1:11" s="140" customFormat="1" ht="15">
      <c r="A52" s="150"/>
      <c r="B52" s="150"/>
      <c r="C52" s="150"/>
      <c r="D52" s="150"/>
      <c r="E52" s="150"/>
      <c r="F52" s="150"/>
      <c r="G52" s="150"/>
      <c r="H52" s="150"/>
      <c r="I52" s="150"/>
    </row>
    <row r="53" spans="1:11" s="126" customFormat="1" ht="21" customHeight="1">
      <c r="A53" s="122" t="s">
        <v>80</v>
      </c>
      <c r="B53" s="123" t="s">
        <v>53</v>
      </c>
      <c r="C53" s="327" t="s">
        <v>116</v>
      </c>
      <c r="D53" s="329" t="s">
        <v>167</v>
      </c>
      <c r="E53" s="330"/>
      <c r="F53" s="330"/>
      <c r="G53" s="331"/>
      <c r="H53" s="124" t="s">
        <v>118</v>
      </c>
      <c r="I53" s="125" t="s">
        <v>119</v>
      </c>
    </row>
    <row r="54" spans="1:11" s="126" customFormat="1" ht="21" customHeight="1">
      <c r="A54" s="122" t="s">
        <v>120</v>
      </c>
      <c r="B54" s="151" t="s">
        <v>168</v>
      </c>
      <c r="C54" s="328"/>
      <c r="D54" s="332"/>
      <c r="E54" s="333"/>
      <c r="F54" s="333"/>
      <c r="G54" s="334"/>
      <c r="H54" s="125" t="s">
        <v>72</v>
      </c>
      <c r="I54" s="145">
        <f>'Planilha Orçamentária BDMG'!H20</f>
        <v>7.4138099999999998</v>
      </c>
    </row>
    <row r="55" spans="1:11" s="129" customFormat="1" ht="11.25">
      <c r="A55" s="335" t="s">
        <v>123</v>
      </c>
      <c r="B55" s="355"/>
      <c r="C55" s="327" t="s">
        <v>140</v>
      </c>
      <c r="D55" s="337" t="s">
        <v>125</v>
      </c>
      <c r="E55" s="337" t="s">
        <v>126</v>
      </c>
      <c r="F55" s="335" t="s">
        <v>127</v>
      </c>
      <c r="G55" s="337" t="s">
        <v>128</v>
      </c>
      <c r="H55" s="335"/>
      <c r="I55" s="337" t="s">
        <v>141</v>
      </c>
    </row>
    <row r="56" spans="1:11" s="129" customFormat="1" ht="11.25">
      <c r="A56" s="336"/>
      <c r="B56" s="356"/>
      <c r="C56" s="328"/>
      <c r="D56" s="338"/>
      <c r="E56" s="338"/>
      <c r="F56" s="336"/>
      <c r="G56" s="338"/>
      <c r="H56" s="336"/>
      <c r="I56" s="338"/>
    </row>
    <row r="57" spans="1:11" s="133" customFormat="1" ht="15">
      <c r="A57" s="339" t="s">
        <v>131</v>
      </c>
      <c r="B57" s="340"/>
      <c r="C57" s="131" t="s">
        <v>133</v>
      </c>
      <c r="D57" s="131" t="s">
        <v>133</v>
      </c>
      <c r="E57" s="131" t="s">
        <v>133</v>
      </c>
      <c r="F57" s="131" t="s">
        <v>134</v>
      </c>
      <c r="G57" s="131" t="s">
        <v>135</v>
      </c>
      <c r="H57" s="132"/>
      <c r="I57" s="131" t="s">
        <v>137</v>
      </c>
      <c r="K57" s="133">
        <f>650/1561</f>
        <v>0.41639974375400385</v>
      </c>
    </row>
    <row r="58" spans="1:11" s="138" customFormat="1" ht="15">
      <c r="A58" s="383">
        <f t="shared" ref="A58:A75" si="2">A31</f>
        <v>0</v>
      </c>
      <c r="B58" s="384"/>
      <c r="C58" s="152">
        <f>C31</f>
        <v>0</v>
      </c>
      <c r="D58" s="153">
        <f>D31</f>
        <v>0</v>
      </c>
      <c r="E58" s="136"/>
      <c r="F58" s="136">
        <f>C58*D58</f>
        <v>0</v>
      </c>
      <c r="G58" s="136">
        <f t="shared" ref="G58" si="3">E58*F58</f>
        <v>0</v>
      </c>
      <c r="H58" s="137"/>
      <c r="I58" s="136">
        <f>G58*I54</f>
        <v>0</v>
      </c>
    </row>
    <row r="59" spans="1:11" s="138" customFormat="1" ht="15">
      <c r="A59" s="385" t="str">
        <f t="shared" si="2"/>
        <v xml:space="preserve">RUA BOCAIUVA </v>
      </c>
      <c r="B59" s="386"/>
      <c r="C59" s="181">
        <v>310</v>
      </c>
      <c r="D59" s="182">
        <f t="shared" ref="D59:D74" si="4">D32</f>
        <v>6</v>
      </c>
      <c r="E59" s="183">
        <v>0.15</v>
      </c>
      <c r="F59" s="183">
        <f t="shared" ref="F59:F75" si="5">C59*D59</f>
        <v>1860</v>
      </c>
      <c r="G59" s="183">
        <f t="shared" ref="G59:G75" si="6">E59*F59</f>
        <v>279</v>
      </c>
      <c r="H59" s="184"/>
      <c r="I59" s="183">
        <f>G59*I54</f>
        <v>2068.4529899999998</v>
      </c>
      <c r="J59" s="138">
        <v>1</v>
      </c>
    </row>
    <row r="60" spans="1:11" s="138" customFormat="1" ht="15">
      <c r="A60" s="387" t="str">
        <f t="shared" si="2"/>
        <v xml:space="preserve">RUA POÇOS DE CALDAS </v>
      </c>
      <c r="B60" s="388"/>
      <c r="C60" s="181">
        <v>135</v>
      </c>
      <c r="D60" s="182">
        <f t="shared" si="4"/>
        <v>6</v>
      </c>
      <c r="E60" s="183">
        <v>0.15</v>
      </c>
      <c r="F60" s="183">
        <f t="shared" si="5"/>
        <v>810</v>
      </c>
      <c r="G60" s="183">
        <f t="shared" si="6"/>
        <v>121.5</v>
      </c>
      <c r="H60" s="184"/>
      <c r="I60" s="183">
        <f>G60*I54</f>
        <v>900.77791500000001</v>
      </c>
      <c r="J60" s="138">
        <v>2</v>
      </c>
    </row>
    <row r="61" spans="1:11" s="138" customFormat="1" ht="15">
      <c r="A61" s="385" t="str">
        <f t="shared" si="2"/>
        <v xml:space="preserve">RUA MONTAVÃNIA </v>
      </c>
      <c r="B61" s="386"/>
      <c r="C61" s="181">
        <v>233</v>
      </c>
      <c r="D61" s="182">
        <f t="shared" si="4"/>
        <v>7</v>
      </c>
      <c r="E61" s="183">
        <v>0.15</v>
      </c>
      <c r="F61" s="183">
        <f t="shared" si="5"/>
        <v>1631</v>
      </c>
      <c r="G61" s="183">
        <f t="shared" si="6"/>
        <v>244.64999999999998</v>
      </c>
      <c r="H61" s="184"/>
      <c r="I61" s="183">
        <f>G61*I54</f>
        <v>1813.7886164999998</v>
      </c>
      <c r="J61" s="138">
        <v>3</v>
      </c>
    </row>
    <row r="62" spans="1:11" s="138" customFormat="1" ht="15">
      <c r="A62" s="385" t="str">
        <f t="shared" si="2"/>
        <v>RUA OURO PRETO</v>
      </c>
      <c r="B62" s="386"/>
      <c r="C62" s="181">
        <v>13</v>
      </c>
      <c r="D62" s="182">
        <f t="shared" si="4"/>
        <v>6</v>
      </c>
      <c r="E62" s="183">
        <v>0.15</v>
      </c>
      <c r="F62" s="183">
        <f t="shared" si="5"/>
        <v>78</v>
      </c>
      <c r="G62" s="183">
        <f t="shared" si="6"/>
        <v>11.7</v>
      </c>
      <c r="H62" s="184"/>
      <c r="I62" s="183">
        <f>G62*I54</f>
        <v>86.741576999999992</v>
      </c>
    </row>
    <row r="63" spans="1:11" s="138" customFormat="1" ht="15">
      <c r="A63" s="385" t="str">
        <f t="shared" si="2"/>
        <v>RUA MONTE AZUL</v>
      </c>
      <c r="B63" s="386"/>
      <c r="C63" s="181">
        <v>79</v>
      </c>
      <c r="D63" s="182">
        <f t="shared" si="4"/>
        <v>6</v>
      </c>
      <c r="E63" s="183">
        <v>0.15</v>
      </c>
      <c r="F63" s="183">
        <f t="shared" si="5"/>
        <v>474</v>
      </c>
      <c r="G63" s="183">
        <f t="shared" si="6"/>
        <v>71.099999999999994</v>
      </c>
      <c r="H63" s="184"/>
      <c r="I63" s="183">
        <f>G63*I54</f>
        <v>527.12189099999989</v>
      </c>
    </row>
    <row r="64" spans="1:11" s="138" customFormat="1" ht="15">
      <c r="A64" s="383" t="str">
        <f t="shared" si="2"/>
        <v>RUA AVENIDA BELO HORIZONTE</v>
      </c>
      <c r="B64" s="384"/>
      <c r="C64" s="152">
        <v>139</v>
      </c>
      <c r="D64" s="153">
        <f t="shared" si="4"/>
        <v>7</v>
      </c>
      <c r="E64" s="136">
        <v>0.15</v>
      </c>
      <c r="F64" s="136">
        <f t="shared" si="5"/>
        <v>973</v>
      </c>
      <c r="G64" s="136">
        <f t="shared" si="6"/>
        <v>145.94999999999999</v>
      </c>
      <c r="H64" s="137"/>
      <c r="I64" s="136">
        <f>G64*I54</f>
        <v>1082.0455694999998</v>
      </c>
    </row>
    <row r="65" spans="1:11" s="138" customFormat="1" ht="15">
      <c r="A65" s="383" t="str">
        <f t="shared" si="2"/>
        <v>RUA NOVA LIMA</v>
      </c>
      <c r="B65" s="384"/>
      <c r="C65" s="152">
        <v>139</v>
      </c>
      <c r="D65" s="153">
        <f t="shared" si="4"/>
        <v>6</v>
      </c>
      <c r="E65" s="136">
        <v>0.15</v>
      </c>
      <c r="F65" s="136">
        <f t="shared" si="5"/>
        <v>834</v>
      </c>
      <c r="G65" s="136">
        <f t="shared" si="6"/>
        <v>125.1</v>
      </c>
      <c r="H65" s="137"/>
      <c r="I65" s="136">
        <f>G65*I54</f>
        <v>927.46763099999998</v>
      </c>
    </row>
    <row r="66" spans="1:11" s="138" customFormat="1" ht="15">
      <c r="A66" s="383" t="str">
        <f t="shared" si="2"/>
        <v xml:space="preserve">RUA ROLVALVO FRAGA  </v>
      </c>
      <c r="B66" s="384"/>
      <c r="C66" s="152">
        <f t="shared" ref="C66:C72" si="7">C39</f>
        <v>308</v>
      </c>
      <c r="D66" s="153">
        <f t="shared" si="4"/>
        <v>6</v>
      </c>
      <c r="E66" s="136">
        <v>0.15</v>
      </c>
      <c r="F66" s="136">
        <f t="shared" si="5"/>
        <v>1848</v>
      </c>
      <c r="G66" s="136">
        <f t="shared" si="6"/>
        <v>277.2</v>
      </c>
      <c r="H66" s="137"/>
      <c r="I66" s="136">
        <f>G66*I54</f>
        <v>2055.1081319999998</v>
      </c>
    </row>
    <row r="67" spans="1:11" s="138" customFormat="1" ht="15">
      <c r="A67" s="383" t="str">
        <f t="shared" si="2"/>
        <v xml:space="preserve">RUA DOS BANDEIRANTES </v>
      </c>
      <c r="B67" s="384"/>
      <c r="C67" s="152">
        <f t="shared" si="7"/>
        <v>96</v>
      </c>
      <c r="D67" s="153">
        <f t="shared" si="4"/>
        <v>6</v>
      </c>
      <c r="E67" s="136">
        <v>0.15</v>
      </c>
      <c r="F67" s="136">
        <f t="shared" si="5"/>
        <v>576</v>
      </c>
      <c r="G67" s="136">
        <f t="shared" si="6"/>
        <v>86.399999999999991</v>
      </c>
      <c r="H67" s="137"/>
      <c r="I67" s="136">
        <f>G67*I54</f>
        <v>640.55318399999987</v>
      </c>
      <c r="J67" s="138">
        <v>4</v>
      </c>
    </row>
    <row r="68" spans="1:11" s="138" customFormat="1" ht="15">
      <c r="A68" s="383" t="str">
        <f t="shared" si="2"/>
        <v>RUA JOSE TEIXEIRA</v>
      </c>
      <c r="B68" s="384"/>
      <c r="C68" s="152">
        <f t="shared" si="7"/>
        <v>265</v>
      </c>
      <c r="D68" s="153">
        <f t="shared" si="4"/>
        <v>6</v>
      </c>
      <c r="E68" s="136">
        <v>0.15</v>
      </c>
      <c r="F68" s="136">
        <f t="shared" si="5"/>
        <v>1590</v>
      </c>
      <c r="G68" s="136">
        <f t="shared" si="6"/>
        <v>238.5</v>
      </c>
      <c r="H68" s="137"/>
      <c r="I68" s="136">
        <f>G68*I54</f>
        <v>1768.193685</v>
      </c>
      <c r="J68" s="138">
        <v>5</v>
      </c>
    </row>
    <row r="69" spans="1:11" s="138" customFormat="1" ht="15">
      <c r="A69" s="383" t="str">
        <f t="shared" si="2"/>
        <v xml:space="preserve">RUA TIRADENTES  </v>
      </c>
      <c r="B69" s="384"/>
      <c r="C69" s="152">
        <f t="shared" si="7"/>
        <v>166.5</v>
      </c>
      <c r="D69" s="153">
        <f t="shared" si="4"/>
        <v>6</v>
      </c>
      <c r="E69" s="136">
        <v>0.15</v>
      </c>
      <c r="F69" s="136">
        <f t="shared" si="5"/>
        <v>999</v>
      </c>
      <c r="G69" s="136">
        <f t="shared" si="6"/>
        <v>149.85</v>
      </c>
      <c r="H69" s="137"/>
      <c r="I69" s="136">
        <f>G69*I54</f>
        <v>1110.9594284999998</v>
      </c>
      <c r="J69" s="138">
        <v>6</v>
      </c>
      <c r="K69" s="138">
        <f>0.41*24650</f>
        <v>10106.5</v>
      </c>
    </row>
    <row r="70" spans="1:11" s="138" customFormat="1" ht="15">
      <c r="A70" s="383" t="str">
        <f t="shared" si="2"/>
        <v>RUA MANOEL  G.OLIVEIRA</v>
      </c>
      <c r="B70" s="384"/>
      <c r="C70" s="152">
        <f t="shared" si="7"/>
        <v>124.5</v>
      </c>
      <c r="D70" s="153">
        <f t="shared" si="4"/>
        <v>6</v>
      </c>
      <c r="E70" s="136">
        <v>0.15</v>
      </c>
      <c r="F70" s="136">
        <f t="shared" si="5"/>
        <v>747</v>
      </c>
      <c r="G70" s="136">
        <f t="shared" si="6"/>
        <v>112.05</v>
      </c>
      <c r="H70" s="137"/>
      <c r="I70" s="136">
        <f>G70*I54</f>
        <v>830.71741049999991</v>
      </c>
      <c r="J70" s="138">
        <v>7</v>
      </c>
    </row>
    <row r="71" spans="1:11" s="138" customFormat="1" ht="15">
      <c r="A71" s="383" t="str">
        <f t="shared" si="2"/>
        <v>RUA ARQUELIO FERREIRA</v>
      </c>
      <c r="B71" s="384"/>
      <c r="C71" s="152">
        <f t="shared" si="7"/>
        <v>250.7</v>
      </c>
      <c r="D71" s="153">
        <f t="shared" si="4"/>
        <v>6</v>
      </c>
      <c r="E71" s="136">
        <v>0.15</v>
      </c>
      <c r="F71" s="136">
        <f t="shared" si="5"/>
        <v>1504.1999999999998</v>
      </c>
      <c r="G71" s="136">
        <f t="shared" si="6"/>
        <v>225.62999999999997</v>
      </c>
      <c r="H71" s="137"/>
      <c r="I71" s="136">
        <f>G71*I54</f>
        <v>1672.7779502999997</v>
      </c>
    </row>
    <row r="72" spans="1:11" s="138" customFormat="1" ht="15">
      <c r="A72" s="383" t="str">
        <f t="shared" si="2"/>
        <v>RUA DELEGADO JOÃO RODRIGUÊS</v>
      </c>
      <c r="B72" s="384"/>
      <c r="C72" s="152">
        <f t="shared" si="7"/>
        <v>72</v>
      </c>
      <c r="D72" s="153">
        <f t="shared" si="4"/>
        <v>6</v>
      </c>
      <c r="E72" s="136">
        <v>0.15</v>
      </c>
      <c r="F72" s="136">
        <f t="shared" si="5"/>
        <v>432</v>
      </c>
      <c r="G72" s="136">
        <f t="shared" si="6"/>
        <v>64.8</v>
      </c>
      <c r="H72" s="137"/>
      <c r="I72" s="136">
        <f>G72*I54</f>
        <v>480.41488799999996</v>
      </c>
      <c r="J72" s="138">
        <v>8</v>
      </c>
    </row>
    <row r="73" spans="1:11" s="138" customFormat="1" ht="15.75">
      <c r="A73" s="376" t="str">
        <f t="shared" si="2"/>
        <v>RUA INGLATERRA</v>
      </c>
      <c r="B73" s="377"/>
      <c r="C73" s="181"/>
      <c r="D73" s="182">
        <f t="shared" si="4"/>
        <v>6</v>
      </c>
      <c r="E73" s="183">
        <v>0.15</v>
      </c>
      <c r="F73" s="183">
        <f t="shared" si="5"/>
        <v>0</v>
      </c>
      <c r="G73" s="183">
        <f t="shared" si="6"/>
        <v>0</v>
      </c>
      <c r="H73" s="184"/>
      <c r="I73" s="183">
        <f>G73*I54</f>
        <v>0</v>
      </c>
    </row>
    <row r="74" spans="1:11" s="138" customFormat="1" ht="15.75">
      <c r="A74" s="376" t="str">
        <f t="shared" si="2"/>
        <v>RUA SUMARÉ</v>
      </c>
      <c r="B74" s="377"/>
      <c r="C74" s="181">
        <f>C47</f>
        <v>0</v>
      </c>
      <c r="D74" s="182">
        <f t="shared" si="4"/>
        <v>5.5</v>
      </c>
      <c r="E74" s="183">
        <v>0.15</v>
      </c>
      <c r="F74" s="183">
        <f t="shared" si="5"/>
        <v>0</v>
      </c>
      <c r="G74" s="183">
        <f t="shared" si="6"/>
        <v>0</v>
      </c>
      <c r="H74" s="184"/>
      <c r="I74" s="183">
        <f>G74*I54</f>
        <v>0</v>
      </c>
    </row>
    <row r="75" spans="1:11" s="138" customFormat="1" ht="15.75">
      <c r="A75" s="381" t="str">
        <f t="shared" si="2"/>
        <v>RUA MANOEL BAHIANO</v>
      </c>
      <c r="B75" s="382"/>
      <c r="C75" s="152">
        <f>C48</f>
        <v>150</v>
      </c>
      <c r="D75" s="153">
        <v>6.33</v>
      </c>
      <c r="E75" s="136">
        <v>0.15</v>
      </c>
      <c r="F75" s="136">
        <f t="shared" si="5"/>
        <v>949.5</v>
      </c>
      <c r="G75" s="136">
        <f t="shared" si="6"/>
        <v>142.42499999999998</v>
      </c>
      <c r="H75" s="137"/>
      <c r="I75" s="136">
        <f>G75*I54</f>
        <v>1055.9118892499998</v>
      </c>
    </row>
    <row r="76" spans="1:11" s="140" customFormat="1" ht="15">
      <c r="A76" s="390" t="s">
        <v>86</v>
      </c>
      <c r="B76" s="391"/>
      <c r="C76" s="149">
        <f>SUM(C58:C75)</f>
        <v>2480.6999999999998</v>
      </c>
      <c r="D76" s="149"/>
      <c r="E76" s="149"/>
      <c r="F76" s="149">
        <f>SUM(F58:F75)</f>
        <v>15305.7</v>
      </c>
      <c r="G76" s="149">
        <f>SUM(G58:G75)</f>
        <v>2295.8550000000005</v>
      </c>
      <c r="H76" s="149">
        <f>SUM(H59:H72)</f>
        <v>0</v>
      </c>
      <c r="I76" s="149">
        <v>17012.32</v>
      </c>
      <c r="J76" s="140">
        <f>G76</f>
        <v>2295.8550000000005</v>
      </c>
    </row>
    <row r="77" spans="1:11" s="56" customFormat="1" ht="15">
      <c r="A77" s="141"/>
      <c r="B77" s="118"/>
      <c r="C77" s="142"/>
      <c r="D77" s="142"/>
      <c r="E77" s="142"/>
      <c r="F77" s="142"/>
      <c r="G77" s="142"/>
      <c r="H77" s="142"/>
      <c r="I77" s="142"/>
    </row>
    <row r="78" spans="1:11" s="56" customFormat="1" ht="15">
      <c r="A78" s="122" t="s">
        <v>80</v>
      </c>
      <c r="B78" s="123" t="s">
        <v>54</v>
      </c>
      <c r="C78" s="327" t="s">
        <v>116</v>
      </c>
      <c r="D78" s="329" t="s">
        <v>169</v>
      </c>
      <c r="E78" s="330"/>
      <c r="F78" s="330"/>
      <c r="G78" s="331"/>
      <c r="H78" s="124" t="s">
        <v>118</v>
      </c>
      <c r="I78" s="125" t="s">
        <v>119</v>
      </c>
    </row>
    <row r="79" spans="1:11" s="56" customFormat="1" ht="15">
      <c r="A79" s="122" t="s">
        <v>120</v>
      </c>
      <c r="B79" s="151" t="s">
        <v>170</v>
      </c>
      <c r="C79" s="328"/>
      <c r="D79" s="332"/>
      <c r="E79" s="333"/>
      <c r="F79" s="333"/>
      <c r="G79" s="334"/>
      <c r="H79" s="125" t="s">
        <v>73</v>
      </c>
      <c r="I79" s="145">
        <f>'Planilha Orçamentária BDMG'!H21</f>
        <v>1.0356599999999998</v>
      </c>
    </row>
    <row r="80" spans="1:11" s="56" customFormat="1" ht="12.75">
      <c r="A80" s="335" t="s">
        <v>123</v>
      </c>
      <c r="B80" s="355"/>
      <c r="C80" s="327" t="s">
        <v>140</v>
      </c>
      <c r="D80" s="337" t="s">
        <v>125</v>
      </c>
      <c r="E80" s="337"/>
      <c r="F80" s="335" t="s">
        <v>127</v>
      </c>
      <c r="G80" s="337"/>
      <c r="H80" s="335"/>
      <c r="I80" s="337" t="s">
        <v>141</v>
      </c>
    </row>
    <row r="81" spans="1:14" s="56" customFormat="1" ht="12.75">
      <c r="A81" s="336"/>
      <c r="B81" s="356"/>
      <c r="C81" s="328"/>
      <c r="D81" s="338"/>
      <c r="E81" s="338"/>
      <c r="F81" s="336"/>
      <c r="G81" s="338"/>
      <c r="H81" s="336"/>
      <c r="I81" s="338"/>
    </row>
    <row r="82" spans="1:14" s="56" customFormat="1" ht="15">
      <c r="A82" s="339" t="s">
        <v>131</v>
      </c>
      <c r="B82" s="340"/>
      <c r="C82" s="131" t="s">
        <v>133</v>
      </c>
      <c r="D82" s="131" t="s">
        <v>133</v>
      </c>
      <c r="E82" s="131"/>
      <c r="F82" s="131" t="s">
        <v>134</v>
      </c>
      <c r="G82" s="131"/>
      <c r="H82" s="132"/>
      <c r="I82" s="131" t="s">
        <v>137</v>
      </c>
    </row>
    <row r="83" spans="1:14" s="56" customFormat="1" ht="15" customHeight="1">
      <c r="A83" s="341"/>
      <c r="B83" s="342"/>
      <c r="C83" s="152">
        <f t="shared" ref="C83:D99" si="8">C58</f>
        <v>0</v>
      </c>
      <c r="D83" s="153">
        <f t="shared" si="8"/>
        <v>0</v>
      </c>
      <c r="E83" s="136"/>
      <c r="F83" s="136">
        <f>C83*D83</f>
        <v>0</v>
      </c>
      <c r="G83" s="136">
        <f>E83*F83</f>
        <v>0</v>
      </c>
      <c r="H83" s="137"/>
      <c r="I83" s="136">
        <f>F83*I79</f>
        <v>0</v>
      </c>
    </row>
    <row r="84" spans="1:14" s="56" customFormat="1" ht="14.25" customHeight="1">
      <c r="A84" s="343" t="s">
        <v>142</v>
      </c>
      <c r="B84" s="344" t="s">
        <v>143</v>
      </c>
      <c r="C84" s="181">
        <f t="shared" si="8"/>
        <v>310</v>
      </c>
      <c r="D84" s="182">
        <f t="shared" si="8"/>
        <v>6</v>
      </c>
      <c r="E84" s="183"/>
      <c r="F84" s="183">
        <f>C84*D84</f>
        <v>1860</v>
      </c>
      <c r="G84" s="183"/>
      <c r="H84" s="184"/>
      <c r="I84" s="183">
        <f>F84*I79</f>
        <v>1926.3275999999996</v>
      </c>
    </row>
    <row r="85" spans="1:14" s="56" customFormat="1" ht="14.25" customHeight="1">
      <c r="A85" s="341" t="s">
        <v>144</v>
      </c>
      <c r="B85" s="342" t="s">
        <v>145</v>
      </c>
      <c r="C85" s="152">
        <f t="shared" si="8"/>
        <v>135</v>
      </c>
      <c r="D85" s="153">
        <f t="shared" si="8"/>
        <v>6</v>
      </c>
      <c r="E85" s="136"/>
      <c r="F85" s="136">
        <f t="shared" ref="F85:F100" si="9">C85*D85</f>
        <v>810</v>
      </c>
      <c r="G85" s="136"/>
      <c r="H85" s="137"/>
      <c r="I85" s="136">
        <f>F85*I79</f>
        <v>838.88459999999986</v>
      </c>
    </row>
    <row r="86" spans="1:14" s="56" customFormat="1" ht="14.25" customHeight="1">
      <c r="A86" s="343" t="s">
        <v>146</v>
      </c>
      <c r="B86" s="344" t="s">
        <v>147</v>
      </c>
      <c r="C86" s="181">
        <f t="shared" si="8"/>
        <v>233</v>
      </c>
      <c r="D86" s="182">
        <f t="shared" si="8"/>
        <v>7</v>
      </c>
      <c r="E86" s="183"/>
      <c r="F86" s="183">
        <f t="shared" si="9"/>
        <v>1631</v>
      </c>
      <c r="G86" s="183"/>
      <c r="H86" s="184"/>
      <c r="I86" s="183">
        <f>F86*I79</f>
        <v>1689.1614599999996</v>
      </c>
    </row>
    <row r="87" spans="1:14" s="56" customFormat="1" ht="14.25" customHeight="1">
      <c r="A87" s="343" t="s">
        <v>148</v>
      </c>
      <c r="B87" s="344" t="s">
        <v>149</v>
      </c>
      <c r="C87" s="181">
        <f t="shared" si="8"/>
        <v>13</v>
      </c>
      <c r="D87" s="182">
        <f t="shared" si="8"/>
        <v>6</v>
      </c>
      <c r="E87" s="183"/>
      <c r="F87" s="183">
        <f t="shared" si="9"/>
        <v>78</v>
      </c>
      <c r="G87" s="183"/>
      <c r="H87" s="184"/>
      <c r="I87" s="183">
        <f>F87*I79</f>
        <v>80.781479999999988</v>
      </c>
    </row>
    <row r="88" spans="1:14" s="56" customFormat="1" ht="14.25" customHeight="1">
      <c r="A88" s="343" t="s">
        <v>150</v>
      </c>
      <c r="B88" s="344" t="s">
        <v>151</v>
      </c>
      <c r="C88" s="181">
        <f t="shared" si="8"/>
        <v>79</v>
      </c>
      <c r="D88" s="182">
        <f t="shared" si="8"/>
        <v>6</v>
      </c>
      <c r="E88" s="183"/>
      <c r="F88" s="183">
        <f t="shared" si="9"/>
        <v>474</v>
      </c>
      <c r="G88" s="183"/>
      <c r="H88" s="184"/>
      <c r="I88" s="183">
        <f>F88*I79</f>
        <v>490.90283999999991</v>
      </c>
    </row>
    <row r="89" spans="1:14" s="56" customFormat="1" ht="14.25" customHeight="1">
      <c r="A89" s="341" t="s">
        <v>152</v>
      </c>
      <c r="B89" s="342" t="s">
        <v>153</v>
      </c>
      <c r="C89" s="152">
        <f t="shared" si="8"/>
        <v>139</v>
      </c>
      <c r="D89" s="153">
        <f t="shared" si="8"/>
        <v>7</v>
      </c>
      <c r="E89" s="136"/>
      <c r="F89" s="136">
        <f t="shared" si="9"/>
        <v>973</v>
      </c>
      <c r="G89" s="136"/>
      <c r="H89" s="137"/>
      <c r="I89" s="136">
        <f>F89*I79</f>
        <v>1007.6971799999998</v>
      </c>
    </row>
    <row r="90" spans="1:14" s="56" customFormat="1" ht="14.25" customHeight="1">
      <c r="A90" s="341" t="s">
        <v>154</v>
      </c>
      <c r="B90" s="342" t="s">
        <v>155</v>
      </c>
      <c r="C90" s="152">
        <f t="shared" si="8"/>
        <v>139</v>
      </c>
      <c r="D90" s="153">
        <f t="shared" si="8"/>
        <v>6</v>
      </c>
      <c r="E90" s="136"/>
      <c r="F90" s="136">
        <f t="shared" si="9"/>
        <v>834</v>
      </c>
      <c r="G90" s="136"/>
      <c r="H90" s="137"/>
      <c r="I90" s="136">
        <f>F90*I79</f>
        <v>863.74043999999981</v>
      </c>
    </row>
    <row r="91" spans="1:14" s="56" customFormat="1" ht="14.25" customHeight="1">
      <c r="A91" s="348" t="s">
        <v>156</v>
      </c>
      <c r="B91" s="349" t="s">
        <v>156</v>
      </c>
      <c r="C91" s="152">
        <f t="shared" si="8"/>
        <v>308</v>
      </c>
      <c r="D91" s="153">
        <f t="shared" si="8"/>
        <v>6</v>
      </c>
      <c r="E91" s="136"/>
      <c r="F91" s="136">
        <f t="shared" si="9"/>
        <v>1848</v>
      </c>
      <c r="G91" s="136"/>
      <c r="H91" s="137"/>
      <c r="I91" s="136">
        <f>F91*I79</f>
        <v>1913.8996799999995</v>
      </c>
    </row>
    <row r="92" spans="1:14" s="56" customFormat="1" ht="14.25" customHeight="1">
      <c r="A92" s="348" t="s">
        <v>157</v>
      </c>
      <c r="B92" s="349" t="s">
        <v>157</v>
      </c>
      <c r="C92" s="152">
        <f t="shared" si="8"/>
        <v>96</v>
      </c>
      <c r="D92" s="153">
        <f t="shared" si="8"/>
        <v>6</v>
      </c>
      <c r="E92" s="136"/>
      <c r="F92" s="136">
        <f t="shared" si="9"/>
        <v>576</v>
      </c>
      <c r="G92" s="136"/>
      <c r="H92" s="137"/>
      <c r="I92" s="136">
        <f>F92*I79</f>
        <v>596.5401599999999</v>
      </c>
    </row>
    <row r="93" spans="1:14" s="56" customFormat="1" ht="14.25" customHeight="1">
      <c r="A93" s="348" t="s">
        <v>158</v>
      </c>
      <c r="B93" s="349" t="s">
        <v>158</v>
      </c>
      <c r="C93" s="152">
        <f t="shared" si="8"/>
        <v>265</v>
      </c>
      <c r="D93" s="153">
        <f t="shared" si="8"/>
        <v>6</v>
      </c>
      <c r="E93" s="136"/>
      <c r="F93" s="136">
        <f t="shared" si="9"/>
        <v>1590</v>
      </c>
      <c r="G93" s="136"/>
      <c r="H93" s="137"/>
      <c r="I93" s="136">
        <f>F93*I79</f>
        <v>1646.6993999999997</v>
      </c>
    </row>
    <row r="94" spans="1:14" s="56" customFormat="1" ht="14.25" customHeight="1">
      <c r="A94" s="348" t="s">
        <v>159</v>
      </c>
      <c r="B94" s="349" t="s">
        <v>159</v>
      </c>
      <c r="C94" s="152">
        <f t="shared" si="8"/>
        <v>166.5</v>
      </c>
      <c r="D94" s="153">
        <f t="shared" si="8"/>
        <v>6</v>
      </c>
      <c r="E94" s="136"/>
      <c r="F94" s="136">
        <f t="shared" si="9"/>
        <v>999</v>
      </c>
      <c r="G94" s="136"/>
      <c r="H94" s="137"/>
      <c r="I94" s="136">
        <f>F94*I79</f>
        <v>1034.6243399999998</v>
      </c>
    </row>
    <row r="95" spans="1:14" s="56" customFormat="1" ht="14.25" customHeight="1">
      <c r="A95" s="348" t="s">
        <v>160</v>
      </c>
      <c r="B95" s="349" t="s">
        <v>160</v>
      </c>
      <c r="C95" s="152">
        <f t="shared" si="8"/>
        <v>124.5</v>
      </c>
      <c r="D95" s="153">
        <f t="shared" si="8"/>
        <v>6</v>
      </c>
      <c r="E95" s="136"/>
      <c r="F95" s="136">
        <f t="shared" si="9"/>
        <v>747</v>
      </c>
      <c r="G95" s="136"/>
      <c r="H95" s="137"/>
      <c r="I95" s="136">
        <f>F95*I79</f>
        <v>773.63801999999987</v>
      </c>
      <c r="K95" s="154" t="s">
        <v>171</v>
      </c>
      <c r="L95" s="155"/>
      <c r="M95" s="155"/>
      <c r="N95" s="156"/>
    </row>
    <row r="96" spans="1:14" s="56" customFormat="1" ht="14.25" customHeight="1">
      <c r="A96" s="348" t="s">
        <v>161</v>
      </c>
      <c r="B96" s="349" t="s">
        <v>161</v>
      </c>
      <c r="C96" s="152">
        <f t="shared" si="8"/>
        <v>250.7</v>
      </c>
      <c r="D96" s="153">
        <f t="shared" si="8"/>
        <v>6</v>
      </c>
      <c r="E96" s="136"/>
      <c r="F96" s="136">
        <f t="shared" si="9"/>
        <v>1504.1999999999998</v>
      </c>
      <c r="G96" s="136"/>
      <c r="H96" s="137"/>
      <c r="I96" s="136">
        <f>F96*I79</f>
        <v>1557.8397719999996</v>
      </c>
      <c r="K96" s="157"/>
      <c r="L96" s="158"/>
      <c r="M96" s="158"/>
      <c r="N96" s="159"/>
    </row>
    <row r="97" spans="1:10" s="56" customFormat="1" ht="14.25" customHeight="1">
      <c r="A97" s="379" t="s">
        <v>162</v>
      </c>
      <c r="B97" s="380" t="s">
        <v>162</v>
      </c>
      <c r="C97" s="152">
        <f t="shared" si="8"/>
        <v>72</v>
      </c>
      <c r="D97" s="153">
        <f t="shared" si="8"/>
        <v>6</v>
      </c>
      <c r="E97" s="136"/>
      <c r="F97" s="136">
        <f t="shared" si="9"/>
        <v>432</v>
      </c>
      <c r="G97" s="136"/>
      <c r="H97" s="137"/>
      <c r="I97" s="136">
        <f>F97*I79</f>
        <v>447.4051199999999</v>
      </c>
    </row>
    <row r="98" spans="1:10" s="56" customFormat="1" ht="14.25" customHeight="1">
      <c r="A98" s="376" t="str">
        <f>A73</f>
        <v>RUA INGLATERRA</v>
      </c>
      <c r="B98" s="377"/>
      <c r="C98" s="181">
        <f t="shared" si="8"/>
        <v>0</v>
      </c>
      <c r="D98" s="182">
        <f t="shared" si="8"/>
        <v>6</v>
      </c>
      <c r="E98" s="183"/>
      <c r="F98" s="183">
        <f t="shared" si="9"/>
        <v>0</v>
      </c>
      <c r="G98" s="183"/>
      <c r="H98" s="184"/>
      <c r="I98" s="183">
        <f>F98*I79</f>
        <v>0</v>
      </c>
    </row>
    <row r="99" spans="1:10" s="56" customFormat="1" ht="14.25" customHeight="1">
      <c r="A99" s="376" t="str">
        <f>A74</f>
        <v>RUA SUMARÉ</v>
      </c>
      <c r="B99" s="377"/>
      <c r="C99" s="181">
        <f t="shared" si="8"/>
        <v>0</v>
      </c>
      <c r="D99" s="182">
        <f t="shared" si="8"/>
        <v>5.5</v>
      </c>
      <c r="E99" s="183"/>
      <c r="F99" s="183">
        <f t="shared" si="9"/>
        <v>0</v>
      </c>
      <c r="G99" s="183"/>
      <c r="H99" s="184"/>
      <c r="I99" s="183">
        <f>F99*I79</f>
        <v>0</v>
      </c>
    </row>
    <row r="100" spans="1:10" s="56" customFormat="1" ht="14.25" customHeight="1">
      <c r="A100" s="381" t="str">
        <f>A75</f>
        <v>RUA MANOEL BAHIANO</v>
      </c>
      <c r="B100" s="382"/>
      <c r="C100" s="152">
        <v>150</v>
      </c>
      <c r="D100" s="153">
        <v>6.33</v>
      </c>
      <c r="E100" s="136"/>
      <c r="F100" s="136">
        <f t="shared" si="9"/>
        <v>949.5</v>
      </c>
      <c r="G100" s="136"/>
      <c r="H100" s="137"/>
      <c r="I100" s="136">
        <f>F100*I79</f>
        <v>983.35916999999984</v>
      </c>
    </row>
    <row r="101" spans="1:10" s="56" customFormat="1" ht="15">
      <c r="A101" s="390" t="s">
        <v>86</v>
      </c>
      <c r="B101" s="391"/>
      <c r="C101" s="149">
        <f>SUM(C83:C100)</f>
        <v>2480.6999999999998</v>
      </c>
      <c r="D101" s="149"/>
      <c r="E101" s="149"/>
      <c r="F101" s="149">
        <f>SUM(F83:F100)</f>
        <v>15305.7</v>
      </c>
      <c r="G101" s="149">
        <f>SUM(G84:G97)</f>
        <v>0</v>
      </c>
      <c r="H101" s="149">
        <f>SUM(H84:H97)</f>
        <v>0</v>
      </c>
      <c r="I101" s="149">
        <v>15917.93</v>
      </c>
      <c r="J101" s="160">
        <f>F101</f>
        <v>15305.7</v>
      </c>
    </row>
    <row r="102" spans="1:10" s="56" customFormat="1" ht="15" customHeight="1">
      <c r="A102" s="396" t="s">
        <v>194</v>
      </c>
      <c r="B102" s="396"/>
      <c r="C102" s="396"/>
      <c r="D102" s="396"/>
      <c r="E102" s="396"/>
      <c r="F102" s="396"/>
      <c r="G102" s="396"/>
      <c r="H102" s="396"/>
      <c r="I102" s="396"/>
    </row>
    <row r="103" spans="1:10" s="56" customFormat="1" ht="15" customHeight="1">
      <c r="A103" s="389"/>
      <c r="B103" s="389"/>
      <c r="C103" s="389"/>
      <c r="D103" s="389"/>
      <c r="E103" s="389"/>
      <c r="F103" s="389"/>
      <c r="G103" s="389"/>
      <c r="H103" s="389"/>
      <c r="I103" s="389"/>
    </row>
    <row r="104" spans="1:10" s="56" customFormat="1" ht="27.75" customHeight="1">
      <c r="A104" s="163"/>
      <c r="B104" s="163"/>
      <c r="C104" s="163"/>
      <c r="D104" s="163"/>
      <c r="E104" s="163"/>
      <c r="F104" s="163"/>
      <c r="G104" s="163"/>
      <c r="H104" s="163"/>
      <c r="I104" s="163"/>
    </row>
    <row r="105" spans="1:10" s="126" customFormat="1" ht="25.5" customHeight="1">
      <c r="A105" s="122" t="s">
        <v>80</v>
      </c>
      <c r="B105" s="130" t="s">
        <v>59</v>
      </c>
      <c r="C105" s="327" t="s">
        <v>116</v>
      </c>
      <c r="D105" s="329" t="s">
        <v>172</v>
      </c>
      <c r="E105" s="330"/>
      <c r="F105" s="330"/>
      <c r="G105" s="331"/>
      <c r="H105" s="124" t="s">
        <v>118</v>
      </c>
      <c r="I105" s="125" t="s">
        <v>119</v>
      </c>
    </row>
    <row r="106" spans="1:10" s="126" customFormat="1" ht="25.5" customHeight="1">
      <c r="A106" s="161" t="s">
        <v>120</v>
      </c>
      <c r="B106" s="161" t="s">
        <v>173</v>
      </c>
      <c r="C106" s="328"/>
      <c r="D106" s="332"/>
      <c r="E106" s="333"/>
      <c r="F106" s="333"/>
      <c r="G106" s="334"/>
      <c r="H106" s="125" t="s">
        <v>72</v>
      </c>
      <c r="I106" s="145">
        <f>'Planilha Orçamentária BDMG'!H24</f>
        <v>17.32836</v>
      </c>
    </row>
    <row r="107" spans="1:10" s="129" customFormat="1" ht="11.25">
      <c r="A107" s="335" t="s">
        <v>123</v>
      </c>
      <c r="B107" s="355"/>
      <c r="C107" s="327" t="s">
        <v>140</v>
      </c>
      <c r="D107" s="337" t="s">
        <v>125</v>
      </c>
      <c r="E107" s="337" t="s">
        <v>126</v>
      </c>
      <c r="F107" s="335" t="s">
        <v>127</v>
      </c>
      <c r="G107" s="337" t="s">
        <v>128</v>
      </c>
      <c r="H107" s="335"/>
      <c r="I107" s="337" t="s">
        <v>141</v>
      </c>
    </row>
    <row r="108" spans="1:10" s="129" customFormat="1" ht="11.25">
      <c r="A108" s="336"/>
      <c r="B108" s="356"/>
      <c r="C108" s="328"/>
      <c r="D108" s="338"/>
      <c r="E108" s="338"/>
      <c r="F108" s="336"/>
      <c r="G108" s="338"/>
      <c r="H108" s="336"/>
      <c r="I108" s="338"/>
    </row>
    <row r="109" spans="1:10" s="133" customFormat="1" ht="15">
      <c r="A109" s="339" t="s">
        <v>131</v>
      </c>
      <c r="B109" s="340"/>
      <c r="C109" s="131" t="s">
        <v>133</v>
      </c>
      <c r="D109" s="131" t="s">
        <v>133</v>
      </c>
      <c r="E109" s="131" t="s">
        <v>133</v>
      </c>
      <c r="F109" s="131" t="s">
        <v>134</v>
      </c>
      <c r="G109" s="131" t="s">
        <v>135</v>
      </c>
      <c r="H109" s="132"/>
      <c r="I109" s="131" t="s">
        <v>137</v>
      </c>
    </row>
    <row r="110" spans="1:10" s="138" customFormat="1" ht="15" customHeight="1">
      <c r="A110" s="341"/>
      <c r="B110" s="342"/>
      <c r="C110" s="152">
        <f t="shared" ref="C110:D113" si="10">C83</f>
        <v>0</v>
      </c>
      <c r="D110" s="153">
        <f t="shared" si="10"/>
        <v>0</v>
      </c>
      <c r="E110" s="136"/>
      <c r="F110" s="136">
        <f>C110*D110</f>
        <v>0</v>
      </c>
      <c r="G110" s="136">
        <f>F110*E110</f>
        <v>0</v>
      </c>
      <c r="H110" s="137"/>
      <c r="I110" s="136">
        <f t="shared" ref="I110" si="11">G110*I103</f>
        <v>0</v>
      </c>
    </row>
    <row r="111" spans="1:10" s="138" customFormat="1" ht="14.25" customHeight="1">
      <c r="A111" s="343" t="s">
        <v>142</v>
      </c>
      <c r="B111" s="344" t="s">
        <v>143</v>
      </c>
      <c r="C111" s="181">
        <f t="shared" si="10"/>
        <v>310</v>
      </c>
      <c r="D111" s="182">
        <f t="shared" si="10"/>
        <v>6</v>
      </c>
      <c r="E111" s="183">
        <f t="shared" ref="E111:E127" si="12">E59</f>
        <v>0.15</v>
      </c>
      <c r="F111" s="183">
        <f t="shared" ref="F111:F127" si="13">C111*D111</f>
        <v>1860</v>
      </c>
      <c r="G111" s="183">
        <f t="shared" ref="G111:G127" si="14">F111*E111</f>
        <v>279</v>
      </c>
      <c r="H111" s="184"/>
      <c r="I111" s="183">
        <f>G111*I106</f>
        <v>4834.6124399999999</v>
      </c>
    </row>
    <row r="112" spans="1:10" s="138" customFormat="1" ht="14.25" customHeight="1">
      <c r="A112" s="341" t="s">
        <v>144</v>
      </c>
      <c r="B112" s="342" t="s">
        <v>145</v>
      </c>
      <c r="C112" s="152">
        <f t="shared" si="10"/>
        <v>135</v>
      </c>
      <c r="D112" s="153">
        <f t="shared" si="10"/>
        <v>6</v>
      </c>
      <c r="E112" s="136">
        <f t="shared" si="12"/>
        <v>0.15</v>
      </c>
      <c r="F112" s="136">
        <f t="shared" si="13"/>
        <v>810</v>
      </c>
      <c r="G112" s="136">
        <f t="shared" si="14"/>
        <v>121.5</v>
      </c>
      <c r="H112" s="137"/>
      <c r="I112" s="136">
        <f>G112*I106</f>
        <v>2105.3957399999999</v>
      </c>
    </row>
    <row r="113" spans="1:10" s="138" customFormat="1" ht="14.25" customHeight="1">
      <c r="A113" s="343" t="s">
        <v>146</v>
      </c>
      <c r="B113" s="344" t="s">
        <v>147</v>
      </c>
      <c r="C113" s="181">
        <f t="shared" si="10"/>
        <v>233</v>
      </c>
      <c r="D113" s="182">
        <f t="shared" si="10"/>
        <v>7</v>
      </c>
      <c r="E113" s="183">
        <f t="shared" si="12"/>
        <v>0.15</v>
      </c>
      <c r="F113" s="183">
        <f t="shared" si="13"/>
        <v>1631</v>
      </c>
      <c r="G113" s="183">
        <f t="shared" si="14"/>
        <v>244.64999999999998</v>
      </c>
      <c r="H113" s="184"/>
      <c r="I113" s="183">
        <f>G113*I106</f>
        <v>4239.3832739999998</v>
      </c>
    </row>
    <row r="114" spans="1:10" s="138" customFormat="1" ht="14.25" customHeight="1">
      <c r="A114" s="343" t="s">
        <v>148</v>
      </c>
      <c r="B114" s="344" t="s">
        <v>149</v>
      </c>
      <c r="C114" s="181">
        <v>13</v>
      </c>
      <c r="D114" s="182">
        <f t="shared" ref="D114:D126" si="15">D87</f>
        <v>6</v>
      </c>
      <c r="E114" s="183">
        <f t="shared" si="12"/>
        <v>0.15</v>
      </c>
      <c r="F114" s="183">
        <f t="shared" si="13"/>
        <v>78</v>
      </c>
      <c r="G114" s="183">
        <f t="shared" si="14"/>
        <v>11.7</v>
      </c>
      <c r="H114" s="184"/>
      <c r="I114" s="183">
        <f>G114*I106</f>
        <v>202.74181199999998</v>
      </c>
    </row>
    <row r="115" spans="1:10" s="138" customFormat="1" ht="14.25" customHeight="1">
      <c r="A115" s="343" t="s">
        <v>150</v>
      </c>
      <c r="B115" s="344" t="s">
        <v>151</v>
      </c>
      <c r="C115" s="181">
        <v>79</v>
      </c>
      <c r="D115" s="182">
        <f t="shared" si="15"/>
        <v>6</v>
      </c>
      <c r="E115" s="183">
        <f t="shared" si="12"/>
        <v>0.15</v>
      </c>
      <c r="F115" s="183">
        <f t="shared" si="13"/>
        <v>474</v>
      </c>
      <c r="G115" s="183">
        <f t="shared" si="14"/>
        <v>71.099999999999994</v>
      </c>
      <c r="H115" s="184"/>
      <c r="I115" s="183">
        <f>G115*I106</f>
        <v>1232.046396</v>
      </c>
    </row>
    <row r="116" spans="1:10" s="138" customFormat="1" ht="14.25" customHeight="1">
      <c r="A116" s="341" t="s">
        <v>152</v>
      </c>
      <c r="B116" s="342" t="s">
        <v>153</v>
      </c>
      <c r="C116" s="152">
        <v>139</v>
      </c>
      <c r="D116" s="153">
        <f t="shared" si="15"/>
        <v>7</v>
      </c>
      <c r="E116" s="136">
        <f t="shared" si="12"/>
        <v>0.15</v>
      </c>
      <c r="F116" s="136">
        <f t="shared" si="13"/>
        <v>973</v>
      </c>
      <c r="G116" s="136">
        <f t="shared" si="14"/>
        <v>145.94999999999999</v>
      </c>
      <c r="H116" s="137"/>
      <c r="I116" s="136">
        <f>G116*I106</f>
        <v>2529.0741419999999</v>
      </c>
    </row>
    <row r="117" spans="1:10" s="138" customFormat="1" ht="14.25" customHeight="1">
      <c r="A117" s="341" t="s">
        <v>154</v>
      </c>
      <c r="B117" s="342" t="s">
        <v>155</v>
      </c>
      <c r="C117" s="152">
        <v>139</v>
      </c>
      <c r="D117" s="153">
        <f t="shared" si="15"/>
        <v>6</v>
      </c>
      <c r="E117" s="136">
        <f t="shared" si="12"/>
        <v>0.15</v>
      </c>
      <c r="F117" s="136">
        <f t="shared" si="13"/>
        <v>834</v>
      </c>
      <c r="G117" s="136">
        <f t="shared" si="14"/>
        <v>125.1</v>
      </c>
      <c r="H117" s="137"/>
      <c r="I117" s="136">
        <f>G117*I106</f>
        <v>2167.7778359999998</v>
      </c>
    </row>
    <row r="118" spans="1:10" s="138" customFormat="1" ht="14.25" customHeight="1">
      <c r="A118" s="348" t="s">
        <v>156</v>
      </c>
      <c r="B118" s="349" t="s">
        <v>156</v>
      </c>
      <c r="C118" s="152">
        <f t="shared" ref="C118:C127" si="16">C91</f>
        <v>308</v>
      </c>
      <c r="D118" s="153">
        <f t="shared" si="15"/>
        <v>6</v>
      </c>
      <c r="E118" s="136">
        <f t="shared" si="12"/>
        <v>0.15</v>
      </c>
      <c r="F118" s="136">
        <f t="shared" si="13"/>
        <v>1848</v>
      </c>
      <c r="G118" s="136">
        <f t="shared" si="14"/>
        <v>277.2</v>
      </c>
      <c r="H118" s="137"/>
      <c r="I118" s="136">
        <f>G118*I106</f>
        <v>4803.4213920000002</v>
      </c>
    </row>
    <row r="119" spans="1:10" s="138" customFormat="1" ht="14.25" customHeight="1">
      <c r="A119" s="348" t="s">
        <v>157</v>
      </c>
      <c r="B119" s="349" t="s">
        <v>157</v>
      </c>
      <c r="C119" s="152">
        <f t="shared" si="16"/>
        <v>96</v>
      </c>
      <c r="D119" s="153">
        <f t="shared" si="15"/>
        <v>6</v>
      </c>
      <c r="E119" s="136">
        <f t="shared" si="12"/>
        <v>0.15</v>
      </c>
      <c r="F119" s="136">
        <f t="shared" si="13"/>
        <v>576</v>
      </c>
      <c r="G119" s="136">
        <f t="shared" si="14"/>
        <v>86.399999999999991</v>
      </c>
      <c r="H119" s="137"/>
      <c r="I119" s="136">
        <f>G119*I106</f>
        <v>1497.1703039999998</v>
      </c>
    </row>
    <row r="120" spans="1:10" s="138" customFormat="1" ht="14.25" customHeight="1">
      <c r="A120" s="348" t="s">
        <v>158</v>
      </c>
      <c r="B120" s="349" t="s">
        <v>158</v>
      </c>
      <c r="C120" s="152">
        <f t="shared" si="16"/>
        <v>265</v>
      </c>
      <c r="D120" s="153">
        <f t="shared" si="15"/>
        <v>6</v>
      </c>
      <c r="E120" s="136">
        <f t="shared" si="12"/>
        <v>0.15</v>
      </c>
      <c r="F120" s="136">
        <f t="shared" si="13"/>
        <v>1590</v>
      </c>
      <c r="G120" s="136">
        <f t="shared" si="14"/>
        <v>238.5</v>
      </c>
      <c r="H120" s="137"/>
      <c r="I120" s="136">
        <f>G120*I106</f>
        <v>4132.8138600000002</v>
      </c>
    </row>
    <row r="121" spans="1:10" s="138" customFormat="1" ht="14.25" customHeight="1">
      <c r="A121" s="348" t="s">
        <v>159</v>
      </c>
      <c r="B121" s="349" t="s">
        <v>159</v>
      </c>
      <c r="C121" s="152">
        <f t="shared" si="16"/>
        <v>166.5</v>
      </c>
      <c r="D121" s="153">
        <f t="shared" si="15"/>
        <v>6</v>
      </c>
      <c r="E121" s="136">
        <f t="shared" si="12"/>
        <v>0.15</v>
      </c>
      <c r="F121" s="136">
        <f t="shared" si="13"/>
        <v>999</v>
      </c>
      <c r="G121" s="136">
        <f t="shared" si="14"/>
        <v>149.85</v>
      </c>
      <c r="H121" s="137"/>
      <c r="I121" s="136">
        <f>G121*I106</f>
        <v>2596.6547459999997</v>
      </c>
    </row>
    <row r="122" spans="1:10" s="138" customFormat="1" ht="14.25" customHeight="1">
      <c r="A122" s="348" t="s">
        <v>160</v>
      </c>
      <c r="B122" s="349" t="s">
        <v>160</v>
      </c>
      <c r="C122" s="152">
        <f t="shared" si="16"/>
        <v>124.5</v>
      </c>
      <c r="D122" s="153">
        <f t="shared" si="15"/>
        <v>6</v>
      </c>
      <c r="E122" s="136">
        <f t="shared" si="12"/>
        <v>0.15</v>
      </c>
      <c r="F122" s="136">
        <f t="shared" si="13"/>
        <v>747</v>
      </c>
      <c r="G122" s="136">
        <f t="shared" si="14"/>
        <v>112.05</v>
      </c>
      <c r="H122" s="137"/>
      <c r="I122" s="136">
        <f>G122*I106</f>
        <v>1941.642738</v>
      </c>
    </row>
    <row r="123" spans="1:10" s="138" customFormat="1" ht="14.25" customHeight="1">
      <c r="A123" s="348" t="s">
        <v>161</v>
      </c>
      <c r="B123" s="349" t="s">
        <v>161</v>
      </c>
      <c r="C123" s="152">
        <f t="shared" si="16"/>
        <v>250.7</v>
      </c>
      <c r="D123" s="153">
        <f t="shared" si="15"/>
        <v>6</v>
      </c>
      <c r="E123" s="136">
        <f t="shared" si="12"/>
        <v>0.15</v>
      </c>
      <c r="F123" s="136">
        <f t="shared" si="13"/>
        <v>1504.1999999999998</v>
      </c>
      <c r="G123" s="136">
        <f t="shared" si="14"/>
        <v>225.62999999999997</v>
      </c>
      <c r="H123" s="137"/>
      <c r="I123" s="136">
        <f>G123*I106</f>
        <v>3909.7978667999996</v>
      </c>
    </row>
    <row r="124" spans="1:10" s="138" customFormat="1" ht="14.25" customHeight="1">
      <c r="A124" s="379" t="s">
        <v>162</v>
      </c>
      <c r="B124" s="380" t="s">
        <v>162</v>
      </c>
      <c r="C124" s="152">
        <f t="shared" si="16"/>
        <v>72</v>
      </c>
      <c r="D124" s="153">
        <f t="shared" si="15"/>
        <v>6</v>
      </c>
      <c r="E124" s="136">
        <f t="shared" si="12"/>
        <v>0.15</v>
      </c>
      <c r="F124" s="136">
        <f t="shared" si="13"/>
        <v>432</v>
      </c>
      <c r="G124" s="136">
        <f t="shared" si="14"/>
        <v>64.8</v>
      </c>
      <c r="H124" s="137"/>
      <c r="I124" s="136">
        <f>G124*I106</f>
        <v>1122.8777279999999</v>
      </c>
    </row>
    <row r="125" spans="1:10" s="138" customFormat="1" ht="14.25" customHeight="1">
      <c r="A125" s="376" t="str">
        <f>A98</f>
        <v>RUA INGLATERRA</v>
      </c>
      <c r="B125" s="377"/>
      <c r="C125" s="181">
        <f t="shared" si="16"/>
        <v>0</v>
      </c>
      <c r="D125" s="182">
        <f t="shared" si="15"/>
        <v>6</v>
      </c>
      <c r="E125" s="183">
        <f t="shared" si="12"/>
        <v>0.15</v>
      </c>
      <c r="F125" s="183">
        <f t="shared" si="13"/>
        <v>0</v>
      </c>
      <c r="G125" s="183">
        <f t="shared" si="14"/>
        <v>0</v>
      </c>
      <c r="H125" s="184"/>
      <c r="I125" s="183">
        <f>G125*I106</f>
        <v>0</v>
      </c>
    </row>
    <row r="126" spans="1:10" s="138" customFormat="1" ht="14.25" customHeight="1">
      <c r="A126" s="376" t="str">
        <f>A99</f>
        <v>RUA SUMARÉ</v>
      </c>
      <c r="B126" s="377"/>
      <c r="C126" s="181">
        <f t="shared" si="16"/>
        <v>0</v>
      </c>
      <c r="D126" s="182">
        <f t="shared" si="15"/>
        <v>5.5</v>
      </c>
      <c r="E126" s="183">
        <f t="shared" si="12"/>
        <v>0.15</v>
      </c>
      <c r="F126" s="183">
        <f t="shared" si="13"/>
        <v>0</v>
      </c>
      <c r="G126" s="183">
        <f t="shared" si="14"/>
        <v>0</v>
      </c>
      <c r="H126" s="184"/>
      <c r="I126" s="183">
        <f>G126*I106</f>
        <v>0</v>
      </c>
    </row>
    <row r="127" spans="1:10" s="138" customFormat="1" ht="14.25" customHeight="1">
      <c r="A127" s="381" t="str">
        <f>A100</f>
        <v>RUA MANOEL BAHIANO</v>
      </c>
      <c r="B127" s="382"/>
      <c r="C127" s="152">
        <f t="shared" si="16"/>
        <v>150</v>
      </c>
      <c r="D127" s="153">
        <v>6.33</v>
      </c>
      <c r="E127" s="136">
        <f t="shared" si="12"/>
        <v>0.15</v>
      </c>
      <c r="F127" s="136">
        <f t="shared" si="13"/>
        <v>949.5</v>
      </c>
      <c r="G127" s="136">
        <f t="shared" si="14"/>
        <v>142.42499999999998</v>
      </c>
      <c r="H127" s="137"/>
      <c r="I127" s="136">
        <f>G127*I106</f>
        <v>2467.9916729999995</v>
      </c>
    </row>
    <row r="128" spans="1:10" s="140" customFormat="1" ht="15">
      <c r="A128" s="390" t="s">
        <v>86</v>
      </c>
      <c r="B128" s="391"/>
      <c r="C128" s="149">
        <f>SUM(C110:C127)</f>
        <v>2480.6999999999998</v>
      </c>
      <c r="D128" s="149"/>
      <c r="E128" s="149"/>
      <c r="F128" s="149">
        <f>SUM(F110:F127)</f>
        <v>15305.7</v>
      </c>
      <c r="G128" s="149">
        <f>SUM(G110:G127)</f>
        <v>2295.8550000000005</v>
      </c>
      <c r="H128" s="149">
        <f>SUM(H111:H126)</f>
        <v>0</v>
      </c>
      <c r="I128" s="149">
        <v>39787.25</v>
      </c>
      <c r="J128" s="140">
        <f>G128</f>
        <v>2295.8550000000005</v>
      </c>
    </row>
    <row r="129" spans="1:9" s="56" customFormat="1" ht="15" hidden="1">
      <c r="A129" s="141"/>
      <c r="B129" s="118"/>
      <c r="C129" s="142"/>
      <c r="D129" s="142"/>
      <c r="E129" s="142"/>
      <c r="F129" s="142"/>
      <c r="G129" s="142"/>
      <c r="H129" s="142"/>
      <c r="I129" s="142"/>
    </row>
    <row r="130" spans="1:9" s="126" customFormat="1" ht="15" hidden="1">
      <c r="A130" s="122" t="s">
        <v>80</v>
      </c>
      <c r="B130" s="123" t="s">
        <v>174</v>
      </c>
      <c r="C130" s="327" t="s">
        <v>116</v>
      </c>
      <c r="D130" s="329" t="s">
        <v>175</v>
      </c>
      <c r="E130" s="330"/>
      <c r="F130" s="330"/>
      <c r="G130" s="331"/>
      <c r="H130" s="124" t="s">
        <v>118</v>
      </c>
      <c r="I130" s="125" t="s">
        <v>119</v>
      </c>
    </row>
    <row r="131" spans="1:9" s="126" customFormat="1" ht="15" hidden="1">
      <c r="A131" s="161" t="s">
        <v>97</v>
      </c>
      <c r="B131" s="161">
        <v>72881</v>
      </c>
      <c r="C131" s="328"/>
      <c r="D131" s="332"/>
      <c r="E131" s="333"/>
      <c r="F131" s="333"/>
      <c r="G131" s="334"/>
      <c r="H131" s="125" t="s">
        <v>78</v>
      </c>
      <c r="I131" s="145" t="e">
        <f>'[2]PLANILHA OFICIAL '!#REF!</f>
        <v>#REF!</v>
      </c>
    </row>
    <row r="132" spans="1:9" s="129" customFormat="1" ht="11.25" hidden="1">
      <c r="A132" s="335" t="s">
        <v>123</v>
      </c>
      <c r="B132" s="355"/>
      <c r="C132" s="327" t="s">
        <v>140</v>
      </c>
      <c r="D132" s="337" t="s">
        <v>125</v>
      </c>
      <c r="E132" s="337" t="s">
        <v>126</v>
      </c>
      <c r="F132" s="335" t="s">
        <v>127</v>
      </c>
      <c r="G132" s="337" t="s">
        <v>128</v>
      </c>
      <c r="H132" s="335" t="s">
        <v>129</v>
      </c>
      <c r="I132" s="337" t="s">
        <v>141</v>
      </c>
    </row>
    <row r="133" spans="1:9" s="129" customFormat="1" ht="11.25" hidden="1">
      <c r="A133" s="336"/>
      <c r="B133" s="356"/>
      <c r="C133" s="328"/>
      <c r="D133" s="338"/>
      <c r="E133" s="338"/>
      <c r="F133" s="336"/>
      <c r="G133" s="338"/>
      <c r="H133" s="336"/>
      <c r="I133" s="338"/>
    </row>
    <row r="134" spans="1:9" s="133" customFormat="1" ht="15" hidden="1">
      <c r="A134" s="339" t="s">
        <v>131</v>
      </c>
      <c r="B134" s="340"/>
      <c r="C134" s="131" t="s">
        <v>133</v>
      </c>
      <c r="D134" s="131" t="s">
        <v>133</v>
      </c>
      <c r="E134" s="131" t="s">
        <v>133</v>
      </c>
      <c r="F134" s="131" t="s">
        <v>134</v>
      </c>
      <c r="G134" s="131" t="s">
        <v>135</v>
      </c>
      <c r="H134" s="132" t="s">
        <v>136</v>
      </c>
      <c r="I134" s="131" t="s">
        <v>137</v>
      </c>
    </row>
    <row r="135" spans="1:9" s="138" customFormat="1" ht="15" hidden="1" customHeight="1">
      <c r="A135" s="383" t="s">
        <v>176</v>
      </c>
      <c r="B135" s="384"/>
      <c r="C135" s="152"/>
      <c r="D135" s="153"/>
      <c r="E135" s="136"/>
      <c r="F135" s="136">
        <f>C135*D135</f>
        <v>0</v>
      </c>
      <c r="G135" s="136">
        <f>E135*F135</f>
        <v>0</v>
      </c>
      <c r="H135" s="137"/>
      <c r="I135" s="136">
        <f>$I$27*C135</f>
        <v>0</v>
      </c>
    </row>
    <row r="136" spans="1:9" s="138" customFormat="1" ht="14.25" hidden="1" customHeight="1">
      <c r="A136" s="392" t="s">
        <v>177</v>
      </c>
      <c r="B136" s="393"/>
      <c r="C136" s="162">
        <v>110</v>
      </c>
      <c r="D136" s="162">
        <v>7</v>
      </c>
      <c r="E136" s="136">
        <v>0.15</v>
      </c>
      <c r="F136" s="136">
        <f>C136*D136</f>
        <v>770</v>
      </c>
      <c r="G136" s="136">
        <f>F136*E136</f>
        <v>115.5</v>
      </c>
      <c r="H136" s="137">
        <f>5*G136</f>
        <v>577.5</v>
      </c>
      <c r="I136" s="136" t="e">
        <f t="shared" ref="I136:I148" si="17">$I$131*H136</f>
        <v>#REF!</v>
      </c>
    </row>
    <row r="137" spans="1:9" s="138" customFormat="1" ht="14.25" hidden="1" customHeight="1">
      <c r="A137" s="392" t="s">
        <v>178</v>
      </c>
      <c r="B137" s="393"/>
      <c r="C137" s="162">
        <v>470</v>
      </c>
      <c r="D137" s="162">
        <v>7</v>
      </c>
      <c r="E137" s="136">
        <v>0.15</v>
      </c>
      <c r="F137" s="136">
        <f t="shared" ref="F137:F148" si="18">C137*D137</f>
        <v>3290</v>
      </c>
      <c r="G137" s="136">
        <f t="shared" ref="G137:G148" si="19">F137*E137</f>
        <v>493.5</v>
      </c>
      <c r="H137" s="137">
        <f t="shared" ref="H137:H148" si="20">5*G137</f>
        <v>2467.5</v>
      </c>
      <c r="I137" s="136" t="e">
        <f t="shared" si="17"/>
        <v>#REF!</v>
      </c>
    </row>
    <row r="138" spans="1:9" s="138" customFormat="1" ht="14.25" hidden="1" customHeight="1">
      <c r="A138" s="392" t="s">
        <v>179</v>
      </c>
      <c r="B138" s="393"/>
      <c r="C138" s="162">
        <v>67</v>
      </c>
      <c r="D138" s="162">
        <v>9</v>
      </c>
      <c r="E138" s="136">
        <v>0.15</v>
      </c>
      <c r="F138" s="136">
        <f t="shared" si="18"/>
        <v>603</v>
      </c>
      <c r="G138" s="136">
        <f t="shared" si="19"/>
        <v>90.45</v>
      </c>
      <c r="H138" s="137">
        <f t="shared" si="20"/>
        <v>452.25</v>
      </c>
      <c r="I138" s="136" t="e">
        <f t="shared" si="17"/>
        <v>#REF!</v>
      </c>
    </row>
    <row r="139" spans="1:9" s="138" customFormat="1" ht="14.25" hidden="1" customHeight="1">
      <c r="A139" s="392" t="s">
        <v>180</v>
      </c>
      <c r="B139" s="393"/>
      <c r="C139" s="162">
        <v>243</v>
      </c>
      <c r="D139" s="162">
        <v>5</v>
      </c>
      <c r="E139" s="136">
        <v>0.15</v>
      </c>
      <c r="F139" s="136">
        <f t="shared" si="18"/>
        <v>1215</v>
      </c>
      <c r="G139" s="136">
        <f t="shared" si="19"/>
        <v>182.25</v>
      </c>
      <c r="H139" s="137">
        <f t="shared" si="20"/>
        <v>911.25</v>
      </c>
      <c r="I139" s="136" t="e">
        <f t="shared" si="17"/>
        <v>#REF!</v>
      </c>
    </row>
    <row r="140" spans="1:9" s="138" customFormat="1" ht="14.25" hidden="1" customHeight="1">
      <c r="A140" s="392" t="s">
        <v>181</v>
      </c>
      <c r="B140" s="393"/>
      <c r="C140" s="162">
        <v>634</v>
      </c>
      <c r="D140" s="162">
        <v>9</v>
      </c>
      <c r="E140" s="136">
        <v>0.15</v>
      </c>
      <c r="F140" s="136">
        <f t="shared" si="18"/>
        <v>5706</v>
      </c>
      <c r="G140" s="136">
        <f t="shared" si="19"/>
        <v>855.9</v>
      </c>
      <c r="H140" s="137">
        <f t="shared" si="20"/>
        <v>4279.5</v>
      </c>
      <c r="I140" s="136" t="e">
        <f t="shared" si="17"/>
        <v>#REF!</v>
      </c>
    </row>
    <row r="141" spans="1:9" s="138" customFormat="1" ht="14.25" hidden="1" customHeight="1">
      <c r="A141" s="392" t="s">
        <v>182</v>
      </c>
      <c r="B141" s="393"/>
      <c r="C141" s="162">
        <v>109</v>
      </c>
      <c r="D141" s="162">
        <v>6</v>
      </c>
      <c r="E141" s="136">
        <v>0.15</v>
      </c>
      <c r="F141" s="136">
        <f t="shared" si="18"/>
        <v>654</v>
      </c>
      <c r="G141" s="136">
        <f t="shared" si="19"/>
        <v>98.1</v>
      </c>
      <c r="H141" s="137">
        <f t="shared" si="20"/>
        <v>490.5</v>
      </c>
      <c r="I141" s="136" t="e">
        <f t="shared" si="17"/>
        <v>#REF!</v>
      </c>
    </row>
    <row r="142" spans="1:9" s="138" customFormat="1" ht="14.25" hidden="1" customHeight="1">
      <c r="A142" s="392" t="s">
        <v>183</v>
      </c>
      <c r="B142" s="393"/>
      <c r="C142" s="162">
        <v>114</v>
      </c>
      <c r="D142" s="162">
        <v>7</v>
      </c>
      <c r="E142" s="136">
        <v>0.15</v>
      </c>
      <c r="F142" s="136">
        <f t="shared" si="18"/>
        <v>798</v>
      </c>
      <c r="G142" s="136">
        <f t="shared" si="19"/>
        <v>119.69999999999999</v>
      </c>
      <c r="H142" s="137">
        <f t="shared" si="20"/>
        <v>598.5</v>
      </c>
      <c r="I142" s="136" t="e">
        <f t="shared" si="17"/>
        <v>#REF!</v>
      </c>
    </row>
    <row r="143" spans="1:9" s="138" customFormat="1" ht="14.25" hidden="1" customHeight="1">
      <c r="A143" s="392" t="s">
        <v>184</v>
      </c>
      <c r="B143" s="393"/>
      <c r="C143" s="162">
        <v>620</v>
      </c>
      <c r="D143" s="162">
        <v>7</v>
      </c>
      <c r="E143" s="136">
        <v>0.15</v>
      </c>
      <c r="F143" s="136">
        <f t="shared" si="18"/>
        <v>4340</v>
      </c>
      <c r="G143" s="136">
        <f t="shared" si="19"/>
        <v>651</v>
      </c>
      <c r="H143" s="137">
        <f t="shared" si="20"/>
        <v>3255</v>
      </c>
      <c r="I143" s="136" t="e">
        <f t="shared" si="17"/>
        <v>#REF!</v>
      </c>
    </row>
    <row r="144" spans="1:9" s="138" customFormat="1" ht="14.25" hidden="1" customHeight="1">
      <c r="A144" s="392" t="s">
        <v>185</v>
      </c>
      <c r="B144" s="393"/>
      <c r="C144" s="162">
        <v>90</v>
      </c>
      <c r="D144" s="162">
        <v>7</v>
      </c>
      <c r="E144" s="136">
        <v>0.15</v>
      </c>
      <c r="F144" s="136">
        <f t="shared" si="18"/>
        <v>630</v>
      </c>
      <c r="G144" s="136">
        <f t="shared" si="19"/>
        <v>94.5</v>
      </c>
      <c r="H144" s="137">
        <f t="shared" si="20"/>
        <v>472.5</v>
      </c>
      <c r="I144" s="136" t="e">
        <f t="shared" si="17"/>
        <v>#REF!</v>
      </c>
    </row>
    <row r="145" spans="1:9" s="138" customFormat="1" ht="14.25" hidden="1" customHeight="1">
      <c r="A145" s="392" t="s">
        <v>186</v>
      </c>
      <c r="B145" s="393"/>
      <c r="C145" s="162">
        <v>111</v>
      </c>
      <c r="D145" s="162">
        <v>7</v>
      </c>
      <c r="E145" s="136">
        <v>0.15</v>
      </c>
      <c r="F145" s="136">
        <f t="shared" si="18"/>
        <v>777</v>
      </c>
      <c r="G145" s="136">
        <f t="shared" si="19"/>
        <v>116.55</v>
      </c>
      <c r="H145" s="137">
        <f t="shared" si="20"/>
        <v>582.75</v>
      </c>
      <c r="I145" s="136" t="e">
        <f t="shared" si="17"/>
        <v>#REF!</v>
      </c>
    </row>
    <row r="146" spans="1:9" s="138" customFormat="1" ht="14.25" hidden="1" customHeight="1">
      <c r="A146" s="392" t="s">
        <v>187</v>
      </c>
      <c r="B146" s="393"/>
      <c r="C146" s="162">
        <v>124</v>
      </c>
      <c r="D146" s="162">
        <v>7</v>
      </c>
      <c r="E146" s="136">
        <v>0.15</v>
      </c>
      <c r="F146" s="136">
        <f t="shared" si="18"/>
        <v>868</v>
      </c>
      <c r="G146" s="136">
        <f t="shared" si="19"/>
        <v>130.19999999999999</v>
      </c>
      <c r="H146" s="137">
        <f t="shared" si="20"/>
        <v>651</v>
      </c>
      <c r="I146" s="136" t="e">
        <f t="shared" si="17"/>
        <v>#REF!</v>
      </c>
    </row>
    <row r="147" spans="1:9" s="138" customFormat="1" ht="14.25" hidden="1" customHeight="1">
      <c r="A147" s="392" t="s">
        <v>188</v>
      </c>
      <c r="B147" s="393"/>
      <c r="C147" s="162">
        <v>127</v>
      </c>
      <c r="D147" s="162">
        <v>7</v>
      </c>
      <c r="E147" s="136">
        <v>0.15</v>
      </c>
      <c r="F147" s="136">
        <f t="shared" si="18"/>
        <v>889</v>
      </c>
      <c r="G147" s="136">
        <f t="shared" si="19"/>
        <v>133.35</v>
      </c>
      <c r="H147" s="137">
        <f t="shared" si="20"/>
        <v>666.75</v>
      </c>
      <c r="I147" s="136" t="e">
        <f t="shared" si="17"/>
        <v>#REF!</v>
      </c>
    </row>
    <row r="148" spans="1:9" s="138" customFormat="1" ht="23.25" hidden="1" customHeight="1">
      <c r="A148" s="392" t="s">
        <v>189</v>
      </c>
      <c r="B148" s="393"/>
      <c r="C148" s="162">
        <v>500</v>
      </c>
      <c r="D148" s="162">
        <v>8</v>
      </c>
      <c r="E148" s="136">
        <v>0.15</v>
      </c>
      <c r="F148" s="136">
        <f t="shared" si="18"/>
        <v>4000</v>
      </c>
      <c r="G148" s="136">
        <f t="shared" si="19"/>
        <v>600</v>
      </c>
      <c r="H148" s="137">
        <f t="shared" si="20"/>
        <v>3000</v>
      </c>
      <c r="I148" s="136" t="e">
        <f t="shared" si="17"/>
        <v>#REF!</v>
      </c>
    </row>
    <row r="149" spans="1:9" s="140" customFormat="1" ht="46.5" hidden="1" customHeight="1">
      <c r="A149" s="390" t="s">
        <v>86</v>
      </c>
      <c r="B149" s="391"/>
      <c r="C149" s="149">
        <f>SUM(C136:C148)</f>
        <v>3319</v>
      </c>
      <c r="D149" s="149"/>
      <c r="E149" s="149"/>
      <c r="F149" s="149">
        <f>SUM(F136:F148)</f>
        <v>24540</v>
      </c>
      <c r="G149" s="149">
        <f>SUM(G136:G148)</f>
        <v>3680.9999999999995</v>
      </c>
      <c r="H149" s="149">
        <f>SUM(H136:H148)</f>
        <v>18405</v>
      </c>
      <c r="I149" s="149" t="e">
        <f>SUM(I136:I148)</f>
        <v>#REF!</v>
      </c>
    </row>
    <row r="150" spans="1:9" s="140" customFormat="1" ht="15">
      <c r="A150" s="150"/>
      <c r="B150" s="150"/>
      <c r="C150" s="150"/>
      <c r="D150" s="150"/>
      <c r="E150" s="150"/>
      <c r="F150" s="150"/>
      <c r="G150" s="150"/>
      <c r="H150" s="150"/>
      <c r="I150" s="150"/>
    </row>
    <row r="151" spans="1:9" s="140" customFormat="1" ht="15" customHeight="1">
      <c r="A151" s="122" t="s">
        <v>80</v>
      </c>
      <c r="B151" s="130" t="s">
        <v>60</v>
      </c>
      <c r="C151" s="327" t="s">
        <v>116</v>
      </c>
      <c r="D151" s="329" t="s">
        <v>192</v>
      </c>
      <c r="E151" s="330"/>
      <c r="F151" s="330"/>
      <c r="G151" s="331"/>
      <c r="H151" s="124" t="s">
        <v>118</v>
      </c>
      <c r="I151" s="125" t="s">
        <v>119</v>
      </c>
    </row>
    <row r="152" spans="1:9" s="140" customFormat="1" ht="43.5" customHeight="1">
      <c r="A152" s="122" t="s">
        <v>120</v>
      </c>
      <c r="B152" s="151" t="s">
        <v>191</v>
      </c>
      <c r="C152" s="328"/>
      <c r="D152" s="332"/>
      <c r="E152" s="333"/>
      <c r="F152" s="333"/>
      <c r="G152" s="334"/>
      <c r="H152" s="125" t="s">
        <v>73</v>
      </c>
      <c r="I152" s="145">
        <f>'Planilha Orçamentária BDMG'!H25</f>
        <v>57.163379999999997</v>
      </c>
    </row>
    <row r="153" spans="1:9" s="140" customFormat="1" ht="15">
      <c r="A153" s="335" t="s">
        <v>123</v>
      </c>
      <c r="B153" s="355"/>
      <c r="C153" s="327" t="s">
        <v>140</v>
      </c>
      <c r="D153" s="337" t="s">
        <v>125</v>
      </c>
      <c r="E153" s="337" t="s">
        <v>96</v>
      </c>
      <c r="F153" s="335" t="s">
        <v>127</v>
      </c>
      <c r="G153" s="337"/>
      <c r="H153" s="335"/>
      <c r="I153" s="337" t="s">
        <v>141</v>
      </c>
    </row>
    <row r="154" spans="1:9" s="140" customFormat="1" ht="15">
      <c r="A154" s="336"/>
      <c r="B154" s="356"/>
      <c r="C154" s="328"/>
      <c r="D154" s="338"/>
      <c r="E154" s="338"/>
      <c r="F154" s="336"/>
      <c r="G154" s="338"/>
      <c r="H154" s="336"/>
      <c r="I154" s="338"/>
    </row>
    <row r="155" spans="1:9" s="140" customFormat="1" ht="15">
      <c r="A155" s="339" t="s">
        <v>131</v>
      </c>
      <c r="B155" s="340"/>
      <c r="C155" s="131" t="s">
        <v>133</v>
      </c>
      <c r="D155" s="131" t="s">
        <v>133</v>
      </c>
      <c r="E155" s="131" t="s">
        <v>133</v>
      </c>
      <c r="F155" s="131" t="s">
        <v>134</v>
      </c>
      <c r="G155" s="131"/>
      <c r="H155" s="132"/>
      <c r="I155" s="131" t="s">
        <v>137</v>
      </c>
    </row>
    <row r="156" spans="1:9" s="140" customFormat="1" ht="15.75">
      <c r="A156" s="341"/>
      <c r="B156" s="342"/>
      <c r="C156" s="152"/>
      <c r="D156" s="153"/>
      <c r="E156" s="166"/>
      <c r="F156" s="136">
        <f>C156*D156</f>
        <v>0</v>
      </c>
      <c r="G156" s="136"/>
      <c r="H156" s="137"/>
      <c r="I156" s="136">
        <f>F156*I152</f>
        <v>0</v>
      </c>
    </row>
    <row r="157" spans="1:9" s="140" customFormat="1" ht="28.5">
      <c r="A157" s="343" t="s">
        <v>142</v>
      </c>
      <c r="B157" s="344" t="s">
        <v>143</v>
      </c>
      <c r="C157" s="181">
        <f t="shared" ref="C157:C170" si="21">C111</f>
        <v>310</v>
      </c>
      <c r="D157" s="182">
        <v>5</v>
      </c>
      <c r="E157" s="189" t="s">
        <v>204</v>
      </c>
      <c r="F157" s="183">
        <f t="shared" ref="F157:F173" si="22">C157*D157</f>
        <v>1550</v>
      </c>
      <c r="G157" s="183"/>
      <c r="H157" s="184"/>
      <c r="I157" s="183">
        <f>F157*I152</f>
        <v>88603.239000000001</v>
      </c>
    </row>
    <row r="158" spans="1:9" s="140" customFormat="1" ht="28.5">
      <c r="A158" s="341" t="s">
        <v>144</v>
      </c>
      <c r="B158" s="342" t="s">
        <v>145</v>
      </c>
      <c r="C158" s="152">
        <f t="shared" si="21"/>
        <v>135</v>
      </c>
      <c r="D158" s="153">
        <v>5</v>
      </c>
      <c r="E158" s="166" t="s">
        <v>204</v>
      </c>
      <c r="F158" s="136">
        <f t="shared" si="22"/>
        <v>675</v>
      </c>
      <c r="G158" s="136"/>
      <c r="H158" s="137"/>
      <c r="I158" s="136">
        <f>F158*I152</f>
        <v>38585.281499999997</v>
      </c>
    </row>
    <row r="159" spans="1:9" s="140" customFormat="1" ht="28.5">
      <c r="A159" s="343" t="s">
        <v>146</v>
      </c>
      <c r="B159" s="344" t="s">
        <v>147</v>
      </c>
      <c r="C159" s="181">
        <f t="shared" si="21"/>
        <v>233</v>
      </c>
      <c r="D159" s="182">
        <v>6</v>
      </c>
      <c r="E159" s="189" t="s">
        <v>204</v>
      </c>
      <c r="F159" s="183">
        <f t="shared" si="22"/>
        <v>1398</v>
      </c>
      <c r="G159" s="183"/>
      <c r="H159" s="184"/>
      <c r="I159" s="183">
        <f>F159*I152</f>
        <v>79914.405239999993</v>
      </c>
    </row>
    <row r="160" spans="1:9" s="140" customFormat="1" ht="28.5">
      <c r="A160" s="343" t="s">
        <v>148</v>
      </c>
      <c r="B160" s="344" t="s">
        <v>149</v>
      </c>
      <c r="C160" s="181">
        <f t="shared" si="21"/>
        <v>13</v>
      </c>
      <c r="D160" s="182">
        <v>5</v>
      </c>
      <c r="E160" s="189" t="s">
        <v>204</v>
      </c>
      <c r="F160" s="183">
        <f t="shared" si="22"/>
        <v>65</v>
      </c>
      <c r="G160" s="183"/>
      <c r="H160" s="184"/>
      <c r="I160" s="183">
        <f>F160*I152</f>
        <v>3715.6196999999997</v>
      </c>
    </row>
    <row r="161" spans="1:10" s="140" customFormat="1" ht="28.5">
      <c r="A161" s="343" t="s">
        <v>150</v>
      </c>
      <c r="B161" s="344" t="s">
        <v>151</v>
      </c>
      <c r="C161" s="181">
        <f t="shared" si="21"/>
        <v>79</v>
      </c>
      <c r="D161" s="182">
        <v>5</v>
      </c>
      <c r="E161" s="189" t="s">
        <v>204</v>
      </c>
      <c r="F161" s="183">
        <f t="shared" si="22"/>
        <v>395</v>
      </c>
      <c r="G161" s="183"/>
      <c r="H161" s="184"/>
      <c r="I161" s="183">
        <f>F161*I152</f>
        <v>22579.535099999997</v>
      </c>
    </row>
    <row r="162" spans="1:10" s="140" customFormat="1" ht="28.5">
      <c r="A162" s="341" t="s">
        <v>152</v>
      </c>
      <c r="B162" s="342" t="s">
        <v>153</v>
      </c>
      <c r="C162" s="152">
        <f t="shared" si="21"/>
        <v>139</v>
      </c>
      <c r="D162" s="153">
        <v>6</v>
      </c>
      <c r="E162" s="166" t="s">
        <v>204</v>
      </c>
      <c r="F162" s="136">
        <f t="shared" si="22"/>
        <v>834</v>
      </c>
      <c r="G162" s="136"/>
      <c r="H162" s="137"/>
      <c r="I162" s="136">
        <f>F162*I152</f>
        <v>47674.25892</v>
      </c>
    </row>
    <row r="163" spans="1:10" s="140" customFormat="1" ht="28.5">
      <c r="A163" s="341" t="s">
        <v>154</v>
      </c>
      <c r="B163" s="342" t="s">
        <v>155</v>
      </c>
      <c r="C163" s="152">
        <f t="shared" si="21"/>
        <v>139</v>
      </c>
      <c r="D163" s="153">
        <v>5</v>
      </c>
      <c r="E163" s="166" t="s">
        <v>204</v>
      </c>
      <c r="F163" s="136">
        <f t="shared" si="22"/>
        <v>695</v>
      </c>
      <c r="G163" s="136"/>
      <c r="H163" s="137"/>
      <c r="I163" s="136">
        <f>F163*I152</f>
        <v>39728.549099999997</v>
      </c>
    </row>
    <row r="164" spans="1:10" s="140" customFormat="1" ht="28.5">
      <c r="A164" s="348" t="s">
        <v>156</v>
      </c>
      <c r="B164" s="349" t="s">
        <v>156</v>
      </c>
      <c r="C164" s="152">
        <f t="shared" si="21"/>
        <v>308</v>
      </c>
      <c r="D164" s="153">
        <v>5</v>
      </c>
      <c r="E164" s="166" t="s">
        <v>204</v>
      </c>
      <c r="F164" s="136">
        <f t="shared" si="22"/>
        <v>1540</v>
      </c>
      <c r="G164" s="136"/>
      <c r="H164" s="137"/>
      <c r="I164" s="136">
        <f>F164*I152</f>
        <v>88031.605199999991</v>
      </c>
    </row>
    <row r="165" spans="1:10" s="140" customFormat="1" ht="28.5">
      <c r="A165" s="348" t="s">
        <v>157</v>
      </c>
      <c r="B165" s="349" t="s">
        <v>157</v>
      </c>
      <c r="C165" s="152">
        <f t="shared" si="21"/>
        <v>96</v>
      </c>
      <c r="D165" s="153">
        <v>5</v>
      </c>
      <c r="E165" s="166" t="s">
        <v>204</v>
      </c>
      <c r="F165" s="136">
        <f t="shared" si="22"/>
        <v>480</v>
      </c>
      <c r="G165" s="136"/>
      <c r="H165" s="137"/>
      <c r="I165" s="136">
        <f>F165*I152</f>
        <v>27438.422399999999</v>
      </c>
    </row>
    <row r="166" spans="1:10" s="140" customFormat="1" ht="28.5">
      <c r="A166" s="348" t="s">
        <v>158</v>
      </c>
      <c r="B166" s="349" t="s">
        <v>158</v>
      </c>
      <c r="C166" s="152">
        <f t="shared" si="21"/>
        <v>265</v>
      </c>
      <c r="D166" s="153">
        <v>5</v>
      </c>
      <c r="E166" s="166" t="s">
        <v>204</v>
      </c>
      <c r="F166" s="136">
        <f t="shared" si="22"/>
        <v>1325</v>
      </c>
      <c r="G166" s="136"/>
      <c r="H166" s="137"/>
      <c r="I166" s="136">
        <f>F166*I152</f>
        <v>75741.478499999997</v>
      </c>
    </row>
    <row r="167" spans="1:10" s="140" customFormat="1" ht="28.5">
      <c r="A167" s="348" t="s">
        <v>159</v>
      </c>
      <c r="B167" s="349" t="s">
        <v>159</v>
      </c>
      <c r="C167" s="152">
        <f t="shared" si="21"/>
        <v>166.5</v>
      </c>
      <c r="D167" s="153">
        <v>5</v>
      </c>
      <c r="E167" s="166" t="s">
        <v>204</v>
      </c>
      <c r="F167" s="136">
        <f t="shared" si="22"/>
        <v>832.5</v>
      </c>
      <c r="G167" s="136"/>
      <c r="H167" s="137"/>
      <c r="I167" s="136">
        <f>F167*I152</f>
        <v>47588.513849999996</v>
      </c>
    </row>
    <row r="168" spans="1:10" s="140" customFormat="1" ht="28.5">
      <c r="A168" s="348" t="s">
        <v>160</v>
      </c>
      <c r="B168" s="349" t="s">
        <v>160</v>
      </c>
      <c r="C168" s="152">
        <f t="shared" si="21"/>
        <v>124.5</v>
      </c>
      <c r="D168" s="153">
        <v>5</v>
      </c>
      <c r="E168" s="166" t="s">
        <v>204</v>
      </c>
      <c r="F168" s="136">
        <f t="shared" si="22"/>
        <v>622.5</v>
      </c>
      <c r="G168" s="136"/>
      <c r="H168" s="137"/>
      <c r="I168" s="136">
        <f>F168*I152</f>
        <v>35584.20405</v>
      </c>
    </row>
    <row r="169" spans="1:10" s="140" customFormat="1" ht="28.5">
      <c r="A169" s="348" t="s">
        <v>161</v>
      </c>
      <c r="B169" s="349" t="s">
        <v>161</v>
      </c>
      <c r="C169" s="152">
        <f t="shared" si="21"/>
        <v>250.7</v>
      </c>
      <c r="D169" s="153">
        <v>5</v>
      </c>
      <c r="E169" s="166" t="s">
        <v>204</v>
      </c>
      <c r="F169" s="136">
        <f t="shared" si="22"/>
        <v>1253.5</v>
      </c>
      <c r="G169" s="136"/>
      <c r="H169" s="137"/>
      <c r="I169" s="136">
        <f>F169*I152</f>
        <v>71654.296829999992</v>
      </c>
    </row>
    <row r="170" spans="1:10" s="140" customFormat="1" ht="28.5">
      <c r="A170" s="379" t="s">
        <v>162</v>
      </c>
      <c r="B170" s="380" t="s">
        <v>162</v>
      </c>
      <c r="C170" s="152">
        <f t="shared" si="21"/>
        <v>72</v>
      </c>
      <c r="D170" s="153">
        <v>5</v>
      </c>
      <c r="E170" s="166" t="s">
        <v>204</v>
      </c>
      <c r="F170" s="136">
        <f>C170*D170</f>
        <v>360</v>
      </c>
      <c r="G170" s="136"/>
      <c r="H170" s="137"/>
      <c r="I170" s="136">
        <f>F170*I152</f>
        <v>20578.816800000001</v>
      </c>
    </row>
    <row r="171" spans="1:10" s="140" customFormat="1" ht="28.5">
      <c r="A171" s="376" t="str">
        <f>A125</f>
        <v>RUA INGLATERRA</v>
      </c>
      <c r="B171" s="377"/>
      <c r="C171" s="181">
        <v>49</v>
      </c>
      <c r="D171" s="182">
        <v>5</v>
      </c>
      <c r="E171" s="189" t="s">
        <v>204</v>
      </c>
      <c r="F171" s="183">
        <f>C171*D171</f>
        <v>245</v>
      </c>
      <c r="G171" s="183"/>
      <c r="H171" s="184"/>
      <c r="I171" s="183">
        <f>F171*I152</f>
        <v>14005.0281</v>
      </c>
    </row>
    <row r="172" spans="1:10" s="140" customFormat="1" ht="28.5">
      <c r="A172" s="376" t="str">
        <f>A126</f>
        <v>RUA SUMARÉ</v>
      </c>
      <c r="B172" s="377"/>
      <c r="C172" s="181">
        <f>C126</f>
        <v>0</v>
      </c>
      <c r="D172" s="182">
        <v>5.5</v>
      </c>
      <c r="E172" s="189" t="s">
        <v>204</v>
      </c>
      <c r="F172" s="183">
        <f t="shared" si="22"/>
        <v>0</v>
      </c>
      <c r="G172" s="183"/>
      <c r="H172" s="184"/>
      <c r="I172" s="183">
        <f>F172*I152</f>
        <v>0</v>
      </c>
    </row>
    <row r="173" spans="1:10" s="140" customFormat="1" ht="28.5">
      <c r="A173" s="381" t="str">
        <f>A127</f>
        <v>RUA MANOEL BAHIANO</v>
      </c>
      <c r="B173" s="382"/>
      <c r="C173" s="152">
        <f>C127</f>
        <v>150</v>
      </c>
      <c r="D173" s="153">
        <v>4.33</v>
      </c>
      <c r="E173" s="166" t="s">
        <v>204</v>
      </c>
      <c r="F173" s="136">
        <f t="shared" si="22"/>
        <v>649.5</v>
      </c>
      <c r="G173" s="136"/>
      <c r="H173" s="137"/>
      <c r="I173" s="136">
        <f>F173*I152</f>
        <v>37127.615310000001</v>
      </c>
    </row>
    <row r="174" spans="1:10" s="140" customFormat="1" ht="15">
      <c r="A174" s="390" t="s">
        <v>86</v>
      </c>
      <c r="B174" s="391"/>
      <c r="C174" s="149">
        <f>SUM(C156:C173)</f>
        <v>2529.6999999999998</v>
      </c>
      <c r="D174" s="149"/>
      <c r="E174" s="149"/>
      <c r="F174" s="149">
        <f>SUM(F156:F173)</f>
        <v>12920</v>
      </c>
      <c r="G174" s="149">
        <f>SUM(G157:G170)</f>
        <v>0</v>
      </c>
      <c r="H174" s="149">
        <f>SUM(H157:H170)</f>
        <v>0</v>
      </c>
      <c r="I174" s="149">
        <v>738507.2</v>
      </c>
      <c r="J174" s="140">
        <f>F174</f>
        <v>12920</v>
      </c>
    </row>
    <row r="175" spans="1:10" s="140" customFormat="1" ht="15">
      <c r="A175" s="150"/>
      <c r="B175" s="150"/>
      <c r="C175" s="150"/>
      <c r="D175" s="150"/>
      <c r="E175" s="150"/>
      <c r="F175" s="150"/>
      <c r="G175" s="150"/>
      <c r="H175" s="150"/>
      <c r="I175" s="150"/>
    </row>
    <row r="176" spans="1:10" s="140" customFormat="1" ht="15">
      <c r="A176" s="150"/>
      <c r="B176" s="150"/>
      <c r="C176" s="150"/>
      <c r="D176" s="150"/>
      <c r="E176" s="150"/>
      <c r="F176" s="150"/>
      <c r="G176" s="150"/>
      <c r="H176" s="150"/>
      <c r="I176" s="150"/>
    </row>
    <row r="177" spans="1:11" s="140" customFormat="1" ht="15">
      <c r="A177" s="396" t="s">
        <v>195</v>
      </c>
      <c r="B177" s="396"/>
      <c r="C177" s="396"/>
      <c r="D177" s="396"/>
      <c r="E177" s="396"/>
      <c r="F177" s="396"/>
      <c r="G177" s="396"/>
      <c r="H177" s="396"/>
      <c r="I177" s="396"/>
    </row>
    <row r="178" spans="1:11" s="140" customFormat="1" ht="15">
      <c r="A178" s="389"/>
      <c r="B178" s="389"/>
      <c r="C178" s="389"/>
      <c r="D178" s="389"/>
      <c r="E178" s="389"/>
      <c r="F178" s="389"/>
      <c r="G178" s="389"/>
      <c r="H178" s="389"/>
      <c r="I178" s="389"/>
    </row>
    <row r="179" spans="1:11" s="56" customFormat="1" ht="15">
      <c r="A179" s="141"/>
      <c r="B179" s="118"/>
      <c r="C179" s="142"/>
      <c r="D179" s="142"/>
      <c r="E179" s="142"/>
      <c r="F179" s="142"/>
      <c r="G179" s="142"/>
      <c r="H179" s="142"/>
      <c r="I179" s="142"/>
    </row>
    <row r="180" spans="1:11" s="126" customFormat="1" ht="15">
      <c r="A180" s="122" t="s">
        <v>80</v>
      </c>
      <c r="B180" s="130" t="s">
        <v>64</v>
      </c>
      <c r="C180" s="327" t="s">
        <v>116</v>
      </c>
      <c r="D180" s="329" t="s">
        <v>196</v>
      </c>
      <c r="E180" s="330"/>
      <c r="F180" s="330"/>
      <c r="G180" s="331"/>
      <c r="H180" s="124" t="s">
        <v>118</v>
      </c>
      <c r="I180" s="125" t="s">
        <v>119</v>
      </c>
    </row>
    <row r="181" spans="1:11" s="126" customFormat="1" ht="15">
      <c r="A181" s="161" t="s">
        <v>120</v>
      </c>
      <c r="B181" s="151" t="s">
        <v>190</v>
      </c>
      <c r="C181" s="328"/>
      <c r="D181" s="332"/>
      <c r="E181" s="333"/>
      <c r="F181" s="333"/>
      <c r="G181" s="334"/>
      <c r="H181" s="125" t="s">
        <v>78</v>
      </c>
      <c r="I181" s="145">
        <f>'Planilha Orçamentária BDMG'!H29</f>
        <v>1.17459</v>
      </c>
    </row>
    <row r="182" spans="1:11" s="129" customFormat="1" ht="11.25" customHeight="1">
      <c r="A182" s="335" t="s">
        <v>123</v>
      </c>
      <c r="B182" s="355"/>
      <c r="C182" s="327" t="s">
        <v>140</v>
      </c>
      <c r="D182" s="337" t="s">
        <v>125</v>
      </c>
      <c r="E182" s="337" t="s">
        <v>126</v>
      </c>
      <c r="F182" s="335" t="s">
        <v>127</v>
      </c>
      <c r="G182" s="337" t="s">
        <v>128</v>
      </c>
      <c r="H182" s="335" t="s">
        <v>129</v>
      </c>
      <c r="I182" s="337" t="s">
        <v>141</v>
      </c>
    </row>
    <row r="183" spans="1:11" s="129" customFormat="1" ht="11.25" customHeight="1">
      <c r="A183" s="336"/>
      <c r="B183" s="356"/>
      <c r="C183" s="328"/>
      <c r="D183" s="338"/>
      <c r="E183" s="338"/>
      <c r="F183" s="336"/>
      <c r="G183" s="338"/>
      <c r="H183" s="336"/>
      <c r="I183" s="338"/>
    </row>
    <row r="184" spans="1:11" s="133" customFormat="1" ht="15">
      <c r="A184" s="339" t="s">
        <v>131</v>
      </c>
      <c r="B184" s="340"/>
      <c r="C184" s="131" t="s">
        <v>133</v>
      </c>
      <c r="D184" s="131" t="s">
        <v>133</v>
      </c>
      <c r="E184" s="131" t="s">
        <v>133</v>
      </c>
      <c r="F184" s="131" t="s">
        <v>134</v>
      </c>
      <c r="G184" s="131" t="s">
        <v>135</v>
      </c>
      <c r="H184" s="132" t="s">
        <v>136</v>
      </c>
      <c r="I184" s="131" t="s">
        <v>137</v>
      </c>
    </row>
    <row r="185" spans="1:11" s="138" customFormat="1" ht="15" customHeight="1">
      <c r="A185" s="341"/>
      <c r="B185" s="342"/>
      <c r="C185" s="152">
        <f t="shared" ref="C185:E201" si="23">C110</f>
        <v>0</v>
      </c>
      <c r="D185" s="153">
        <f t="shared" si="23"/>
        <v>0</v>
      </c>
      <c r="E185" s="136">
        <f t="shared" si="23"/>
        <v>0</v>
      </c>
      <c r="F185" s="136">
        <f>C185*D185</f>
        <v>0</v>
      </c>
      <c r="G185" s="136">
        <f>F185*E185</f>
        <v>0</v>
      </c>
      <c r="H185" s="137">
        <f>G185*10</f>
        <v>0</v>
      </c>
      <c r="I185" s="136">
        <f>H185*I181</f>
        <v>0</v>
      </c>
    </row>
    <row r="186" spans="1:11" s="138" customFormat="1" ht="14.25" customHeight="1">
      <c r="A186" s="343" t="s">
        <v>142</v>
      </c>
      <c r="B186" s="344" t="s">
        <v>143</v>
      </c>
      <c r="C186" s="181">
        <v>312</v>
      </c>
      <c r="D186" s="182">
        <f t="shared" si="23"/>
        <v>6</v>
      </c>
      <c r="E186" s="183">
        <f t="shared" si="23"/>
        <v>0.15</v>
      </c>
      <c r="F186" s="183">
        <f t="shared" ref="F186:F202" si="24">C186*D186</f>
        <v>1872</v>
      </c>
      <c r="G186" s="183">
        <f t="shared" ref="G186:G200" si="25">F186*E186</f>
        <v>280.8</v>
      </c>
      <c r="H186" s="184">
        <f t="shared" ref="H186:H201" si="26">G186*10</f>
        <v>2808</v>
      </c>
      <c r="I186" s="183">
        <f>H186*I181</f>
        <v>3298.24872</v>
      </c>
      <c r="K186" s="138">
        <f>E186*50/2.5</f>
        <v>3</v>
      </c>
    </row>
    <row r="187" spans="1:11" s="138" customFormat="1" ht="14.25" customHeight="1">
      <c r="A187" s="341" t="s">
        <v>144</v>
      </c>
      <c r="B187" s="342" t="s">
        <v>145</v>
      </c>
      <c r="C187" s="152">
        <f t="shared" si="23"/>
        <v>135</v>
      </c>
      <c r="D187" s="153">
        <f t="shared" si="23"/>
        <v>6</v>
      </c>
      <c r="E187" s="136">
        <f t="shared" si="23"/>
        <v>0.15</v>
      </c>
      <c r="F187" s="136">
        <f t="shared" si="24"/>
        <v>810</v>
      </c>
      <c r="G187" s="136">
        <f t="shared" si="25"/>
        <v>121.5</v>
      </c>
      <c r="H187" s="137">
        <f t="shared" si="26"/>
        <v>1215</v>
      </c>
      <c r="I187" s="136">
        <f>H187*I181</f>
        <v>1427.1268500000001</v>
      </c>
    </row>
    <row r="188" spans="1:11" s="138" customFormat="1" ht="14.25" customHeight="1">
      <c r="A188" s="343" t="s">
        <v>146</v>
      </c>
      <c r="B188" s="344" t="s">
        <v>147</v>
      </c>
      <c r="C188" s="181">
        <f t="shared" si="23"/>
        <v>233</v>
      </c>
      <c r="D188" s="182">
        <f t="shared" si="23"/>
        <v>7</v>
      </c>
      <c r="E188" s="183">
        <f t="shared" si="23"/>
        <v>0.15</v>
      </c>
      <c r="F188" s="183">
        <f t="shared" si="24"/>
        <v>1631</v>
      </c>
      <c r="G188" s="183">
        <f t="shared" si="25"/>
        <v>244.64999999999998</v>
      </c>
      <c r="H188" s="184">
        <f t="shared" si="26"/>
        <v>2446.5</v>
      </c>
      <c r="I188" s="183">
        <f>H188*I181</f>
        <v>2873.6344349999999</v>
      </c>
    </row>
    <row r="189" spans="1:11" s="138" customFormat="1" ht="14.25" customHeight="1">
      <c r="A189" s="343" t="s">
        <v>148</v>
      </c>
      <c r="B189" s="344" t="s">
        <v>149</v>
      </c>
      <c r="C189" s="181">
        <f t="shared" si="23"/>
        <v>13</v>
      </c>
      <c r="D189" s="182">
        <f t="shared" si="23"/>
        <v>6</v>
      </c>
      <c r="E189" s="183">
        <f t="shared" si="23"/>
        <v>0.15</v>
      </c>
      <c r="F189" s="183">
        <f t="shared" si="24"/>
        <v>78</v>
      </c>
      <c r="G189" s="183">
        <f t="shared" si="25"/>
        <v>11.7</v>
      </c>
      <c r="H189" s="184">
        <f t="shared" si="26"/>
        <v>117</v>
      </c>
      <c r="I189" s="183">
        <f>H189*I181</f>
        <v>137.42703</v>
      </c>
    </row>
    <row r="190" spans="1:11" s="138" customFormat="1" ht="14.25" customHeight="1">
      <c r="A190" s="343" t="s">
        <v>150</v>
      </c>
      <c r="B190" s="344" t="s">
        <v>151</v>
      </c>
      <c r="C190" s="181">
        <f t="shared" si="23"/>
        <v>79</v>
      </c>
      <c r="D190" s="182">
        <f t="shared" si="23"/>
        <v>6</v>
      </c>
      <c r="E190" s="183">
        <f t="shared" si="23"/>
        <v>0.15</v>
      </c>
      <c r="F190" s="183">
        <f t="shared" si="24"/>
        <v>474</v>
      </c>
      <c r="G190" s="183">
        <f t="shared" si="25"/>
        <v>71.099999999999994</v>
      </c>
      <c r="H190" s="184">
        <f t="shared" si="26"/>
        <v>711</v>
      </c>
      <c r="I190" s="183">
        <f>H190*I181</f>
        <v>835.13349000000005</v>
      </c>
    </row>
    <row r="191" spans="1:11" s="138" customFormat="1" ht="14.25" customHeight="1">
      <c r="A191" s="341" t="s">
        <v>152</v>
      </c>
      <c r="B191" s="342" t="s">
        <v>153</v>
      </c>
      <c r="C191" s="152">
        <f t="shared" si="23"/>
        <v>139</v>
      </c>
      <c r="D191" s="153">
        <f t="shared" si="23"/>
        <v>7</v>
      </c>
      <c r="E191" s="136">
        <f t="shared" si="23"/>
        <v>0.15</v>
      </c>
      <c r="F191" s="136">
        <f t="shared" si="24"/>
        <v>973</v>
      </c>
      <c r="G191" s="136">
        <f t="shared" si="25"/>
        <v>145.94999999999999</v>
      </c>
      <c r="H191" s="137">
        <f t="shared" si="26"/>
        <v>1459.5</v>
      </c>
      <c r="I191" s="136">
        <f>H191*I181</f>
        <v>1714.3141049999999</v>
      </c>
    </row>
    <row r="192" spans="1:11" s="138" customFormat="1" ht="14.25" customHeight="1">
      <c r="A192" s="341" t="s">
        <v>154</v>
      </c>
      <c r="B192" s="342" t="s">
        <v>155</v>
      </c>
      <c r="C192" s="152">
        <f t="shared" si="23"/>
        <v>139</v>
      </c>
      <c r="D192" s="153">
        <f t="shared" si="23"/>
        <v>6</v>
      </c>
      <c r="E192" s="136">
        <f t="shared" si="23"/>
        <v>0.15</v>
      </c>
      <c r="F192" s="136">
        <f t="shared" si="24"/>
        <v>834</v>
      </c>
      <c r="G192" s="136">
        <f t="shared" si="25"/>
        <v>125.1</v>
      </c>
      <c r="H192" s="137">
        <f t="shared" si="26"/>
        <v>1251</v>
      </c>
      <c r="I192" s="136">
        <f>H192*I181</f>
        <v>1469.41209</v>
      </c>
    </row>
    <row r="193" spans="1:10" s="138" customFormat="1" ht="14.25" customHeight="1">
      <c r="A193" s="348" t="s">
        <v>156</v>
      </c>
      <c r="B193" s="349" t="s">
        <v>156</v>
      </c>
      <c r="C193" s="152">
        <f t="shared" si="23"/>
        <v>308</v>
      </c>
      <c r="D193" s="153">
        <f t="shared" si="23"/>
        <v>6</v>
      </c>
      <c r="E193" s="136">
        <f t="shared" si="23"/>
        <v>0.15</v>
      </c>
      <c r="F193" s="136">
        <f t="shared" si="24"/>
        <v>1848</v>
      </c>
      <c r="G193" s="136">
        <f t="shared" si="25"/>
        <v>277.2</v>
      </c>
      <c r="H193" s="137">
        <f t="shared" si="26"/>
        <v>2772</v>
      </c>
      <c r="I193" s="136">
        <f>H193*I181</f>
        <v>3255.9634799999999</v>
      </c>
    </row>
    <row r="194" spans="1:10" s="138" customFormat="1" ht="14.25" customHeight="1">
      <c r="A194" s="348" t="s">
        <v>157</v>
      </c>
      <c r="B194" s="349" t="s">
        <v>157</v>
      </c>
      <c r="C194" s="152">
        <f t="shared" si="23"/>
        <v>96</v>
      </c>
      <c r="D194" s="153">
        <f t="shared" si="23"/>
        <v>6</v>
      </c>
      <c r="E194" s="136">
        <f t="shared" si="23"/>
        <v>0.15</v>
      </c>
      <c r="F194" s="136">
        <f t="shared" si="24"/>
        <v>576</v>
      </c>
      <c r="G194" s="136">
        <f t="shared" si="25"/>
        <v>86.399999999999991</v>
      </c>
      <c r="H194" s="137">
        <f t="shared" si="26"/>
        <v>863.99999999999989</v>
      </c>
      <c r="I194" s="136">
        <f>H194*I181</f>
        <v>1014.8457599999999</v>
      </c>
    </row>
    <row r="195" spans="1:10" s="138" customFormat="1" ht="14.25" customHeight="1">
      <c r="A195" s="348" t="s">
        <v>158</v>
      </c>
      <c r="B195" s="349" t="s">
        <v>158</v>
      </c>
      <c r="C195" s="152">
        <f t="shared" si="23"/>
        <v>265</v>
      </c>
      <c r="D195" s="153">
        <f t="shared" si="23"/>
        <v>6</v>
      </c>
      <c r="E195" s="136">
        <f t="shared" si="23"/>
        <v>0.15</v>
      </c>
      <c r="F195" s="136">
        <f t="shared" si="24"/>
        <v>1590</v>
      </c>
      <c r="G195" s="136">
        <f t="shared" si="25"/>
        <v>238.5</v>
      </c>
      <c r="H195" s="137">
        <f t="shared" si="26"/>
        <v>2385</v>
      </c>
      <c r="I195" s="136">
        <f>H195*I181</f>
        <v>2801.3971500000002</v>
      </c>
    </row>
    <row r="196" spans="1:10" s="138" customFormat="1" ht="14.25" customHeight="1">
      <c r="A196" s="348" t="s">
        <v>159</v>
      </c>
      <c r="B196" s="349" t="s">
        <v>159</v>
      </c>
      <c r="C196" s="152">
        <f t="shared" si="23"/>
        <v>166.5</v>
      </c>
      <c r="D196" s="153">
        <f t="shared" si="23"/>
        <v>6</v>
      </c>
      <c r="E196" s="136">
        <f t="shared" si="23"/>
        <v>0.15</v>
      </c>
      <c r="F196" s="136">
        <f t="shared" si="24"/>
        <v>999</v>
      </c>
      <c r="G196" s="136">
        <f t="shared" si="25"/>
        <v>149.85</v>
      </c>
      <c r="H196" s="137">
        <f t="shared" si="26"/>
        <v>1498.5</v>
      </c>
      <c r="I196" s="136">
        <f>H196*I181</f>
        <v>1760.1231150000001</v>
      </c>
    </row>
    <row r="197" spans="1:10" s="138" customFormat="1" ht="14.25" customHeight="1">
      <c r="A197" s="348" t="s">
        <v>160</v>
      </c>
      <c r="B197" s="349" t="s">
        <v>160</v>
      </c>
      <c r="C197" s="152">
        <f t="shared" si="23"/>
        <v>124.5</v>
      </c>
      <c r="D197" s="153">
        <f t="shared" si="23"/>
        <v>6</v>
      </c>
      <c r="E197" s="136">
        <f t="shared" si="23"/>
        <v>0.15</v>
      </c>
      <c r="F197" s="136">
        <f t="shared" si="24"/>
        <v>747</v>
      </c>
      <c r="G197" s="136">
        <f t="shared" si="25"/>
        <v>112.05</v>
      </c>
      <c r="H197" s="137">
        <f t="shared" si="26"/>
        <v>1120.5</v>
      </c>
      <c r="I197" s="136">
        <f>H197*I181</f>
        <v>1316.128095</v>
      </c>
    </row>
    <row r="198" spans="1:10" s="138" customFormat="1" ht="14.25" customHeight="1">
      <c r="A198" s="348" t="s">
        <v>161</v>
      </c>
      <c r="B198" s="349" t="s">
        <v>161</v>
      </c>
      <c r="C198" s="152">
        <f t="shared" si="23"/>
        <v>250.7</v>
      </c>
      <c r="D198" s="153">
        <f t="shared" si="23"/>
        <v>6</v>
      </c>
      <c r="E198" s="136">
        <f t="shared" si="23"/>
        <v>0.15</v>
      </c>
      <c r="F198" s="136">
        <f t="shared" si="24"/>
        <v>1504.1999999999998</v>
      </c>
      <c r="G198" s="136">
        <f t="shared" si="25"/>
        <v>225.62999999999997</v>
      </c>
      <c r="H198" s="137">
        <f t="shared" si="26"/>
        <v>2256.2999999999997</v>
      </c>
      <c r="I198" s="136">
        <f>H198*I181</f>
        <v>2650.2274169999996</v>
      </c>
    </row>
    <row r="199" spans="1:10" s="138" customFormat="1" ht="14.25" customHeight="1">
      <c r="A199" s="379" t="s">
        <v>162</v>
      </c>
      <c r="B199" s="380" t="s">
        <v>162</v>
      </c>
      <c r="C199" s="152">
        <f t="shared" si="23"/>
        <v>72</v>
      </c>
      <c r="D199" s="153">
        <f t="shared" si="23"/>
        <v>6</v>
      </c>
      <c r="E199" s="136">
        <f t="shared" si="23"/>
        <v>0.15</v>
      </c>
      <c r="F199" s="136">
        <f t="shared" si="24"/>
        <v>432</v>
      </c>
      <c r="G199" s="136">
        <f t="shared" si="25"/>
        <v>64.8</v>
      </c>
      <c r="H199" s="137">
        <f t="shared" si="26"/>
        <v>648</v>
      </c>
      <c r="I199" s="136">
        <f>H199*I181</f>
        <v>761.13432</v>
      </c>
    </row>
    <row r="200" spans="1:10" s="138" customFormat="1" ht="14.25" customHeight="1">
      <c r="A200" s="376" t="str">
        <f>A125</f>
        <v>RUA INGLATERRA</v>
      </c>
      <c r="B200" s="377"/>
      <c r="C200" s="181">
        <v>51.383333</v>
      </c>
      <c r="D200" s="182">
        <f t="shared" si="23"/>
        <v>6</v>
      </c>
      <c r="E200" s="183">
        <f t="shared" si="23"/>
        <v>0.15</v>
      </c>
      <c r="F200" s="183">
        <f t="shared" si="24"/>
        <v>308.29999800000002</v>
      </c>
      <c r="G200" s="183">
        <f t="shared" si="25"/>
        <v>46.244999700000001</v>
      </c>
      <c r="H200" s="184">
        <f t="shared" si="26"/>
        <v>462.449997</v>
      </c>
      <c r="I200" s="183">
        <f>H200*I181</f>
        <v>543.18914197622996</v>
      </c>
    </row>
    <row r="201" spans="1:10" s="138" customFormat="1" ht="14.25" customHeight="1">
      <c r="A201" s="376" t="str">
        <f>A126</f>
        <v>RUA SUMARÉ</v>
      </c>
      <c r="B201" s="377"/>
      <c r="C201" s="181">
        <f t="shared" si="23"/>
        <v>0</v>
      </c>
      <c r="D201" s="182">
        <f t="shared" si="23"/>
        <v>5.5</v>
      </c>
      <c r="E201" s="183">
        <f t="shared" si="23"/>
        <v>0.15</v>
      </c>
      <c r="F201" s="183">
        <f t="shared" si="24"/>
        <v>0</v>
      </c>
      <c r="G201" s="183">
        <f>F201*E201</f>
        <v>0</v>
      </c>
      <c r="H201" s="184">
        <f t="shared" si="26"/>
        <v>0</v>
      </c>
      <c r="I201" s="183">
        <f>H201*I181</f>
        <v>0</v>
      </c>
    </row>
    <row r="202" spans="1:10" s="138" customFormat="1" ht="14.25" customHeight="1">
      <c r="A202" s="381" t="str">
        <f>A173</f>
        <v>RUA MANOEL BAHIANO</v>
      </c>
      <c r="B202" s="382"/>
      <c r="C202" s="152">
        <v>150</v>
      </c>
      <c r="D202" s="153">
        <v>6.33</v>
      </c>
      <c r="E202" s="136">
        <f>E127</f>
        <v>0.15</v>
      </c>
      <c r="F202" s="136">
        <f t="shared" si="24"/>
        <v>949.5</v>
      </c>
      <c r="G202" s="136">
        <f>F202*E202</f>
        <v>142.42499999999998</v>
      </c>
      <c r="H202" s="137">
        <f>G202*10</f>
        <v>1424.2499999999998</v>
      </c>
      <c r="I202" s="136">
        <f>H202*I181</f>
        <v>1672.9098074999997</v>
      </c>
    </row>
    <row r="203" spans="1:10" s="140" customFormat="1" ht="15">
      <c r="A203" s="390" t="s">
        <v>86</v>
      </c>
      <c r="B203" s="391"/>
      <c r="C203" s="149">
        <f>SUM(C185:C202)</f>
        <v>2534.083333</v>
      </c>
      <c r="D203" s="149"/>
      <c r="E203" s="149"/>
      <c r="F203" s="149">
        <f>SUM(F185:F202)</f>
        <v>15625.999998000001</v>
      </c>
      <c r="G203" s="149">
        <f>SUM(G185:G202)</f>
        <v>2343.8999997000001</v>
      </c>
      <c r="H203" s="149">
        <f>SUM(H185:H202)</f>
        <v>23438.999996999999</v>
      </c>
      <c r="I203" s="149">
        <v>27423.63</v>
      </c>
      <c r="J203" s="140">
        <f>H203</f>
        <v>23438.999996999999</v>
      </c>
    </row>
    <row r="204" spans="1:10" s="56" customFormat="1" ht="15">
      <c r="A204" s="141"/>
      <c r="B204" s="118"/>
      <c r="C204" s="142"/>
      <c r="D204" s="142"/>
      <c r="E204" s="142"/>
      <c r="F204" s="142"/>
      <c r="G204" s="142"/>
      <c r="H204" s="142"/>
      <c r="I204" s="142"/>
    </row>
    <row r="205" spans="1:10" s="56" customFormat="1" ht="15">
      <c r="A205" s="141"/>
      <c r="B205" s="118"/>
      <c r="C205" s="142"/>
      <c r="D205" s="142"/>
      <c r="E205" s="142"/>
      <c r="F205" s="142"/>
      <c r="G205" s="142"/>
      <c r="H205" s="142"/>
      <c r="I205" s="142"/>
    </row>
    <row r="206" spans="1:10" ht="20.25">
      <c r="A206" s="326"/>
      <c r="B206" s="326"/>
      <c r="C206" s="326"/>
      <c r="D206" s="326"/>
      <c r="E206" s="326"/>
      <c r="F206" s="326"/>
      <c r="G206" s="326"/>
      <c r="H206" s="326"/>
      <c r="I206" s="326"/>
    </row>
    <row r="207" spans="1:10" s="56" customFormat="1" ht="27.75" customHeight="1">
      <c r="A207" s="122" t="s">
        <v>80</v>
      </c>
      <c r="B207" s="130" t="s">
        <v>76</v>
      </c>
      <c r="C207" s="327" t="s">
        <v>116</v>
      </c>
      <c r="D207" s="329" t="s">
        <v>199</v>
      </c>
      <c r="E207" s="330"/>
      <c r="F207" s="330"/>
      <c r="G207" s="331"/>
      <c r="H207" s="124" t="s">
        <v>118</v>
      </c>
      <c r="I207" s="125" t="s">
        <v>119</v>
      </c>
    </row>
    <row r="208" spans="1:10" s="56" customFormat="1" ht="27.75" customHeight="1">
      <c r="A208" s="161" t="s">
        <v>97</v>
      </c>
      <c r="B208" s="151">
        <v>72883</v>
      </c>
      <c r="C208" s="328"/>
      <c r="D208" s="332"/>
      <c r="E208" s="333"/>
      <c r="F208" s="333"/>
      <c r="G208" s="334"/>
      <c r="H208" s="125" t="s">
        <v>78</v>
      </c>
      <c r="I208" s="145">
        <f>'Planilha Orçamentária BDMG'!H30</f>
        <v>1.14933</v>
      </c>
    </row>
    <row r="209" spans="1:9" s="56" customFormat="1" ht="12.75" customHeight="1">
      <c r="A209" s="335" t="s">
        <v>123</v>
      </c>
      <c r="B209" s="355"/>
      <c r="C209" s="327" t="s">
        <v>140</v>
      </c>
      <c r="D209" s="337" t="s">
        <v>125</v>
      </c>
      <c r="E209" s="337" t="s">
        <v>126</v>
      </c>
      <c r="F209" s="335" t="s">
        <v>127</v>
      </c>
      <c r="G209" s="337" t="s">
        <v>128</v>
      </c>
      <c r="H209" s="335" t="s">
        <v>129</v>
      </c>
      <c r="I209" s="337" t="s">
        <v>141</v>
      </c>
    </row>
    <row r="210" spans="1:9" s="56" customFormat="1" ht="12.75" customHeight="1">
      <c r="A210" s="336"/>
      <c r="B210" s="356"/>
      <c r="C210" s="328"/>
      <c r="D210" s="338"/>
      <c r="E210" s="338"/>
      <c r="F210" s="336"/>
      <c r="G210" s="338"/>
      <c r="H210" s="336"/>
      <c r="I210" s="338"/>
    </row>
    <row r="211" spans="1:9" s="56" customFormat="1" ht="15">
      <c r="A211" s="339" t="s">
        <v>131</v>
      </c>
      <c r="B211" s="340"/>
      <c r="C211" s="131" t="s">
        <v>133</v>
      </c>
      <c r="D211" s="131" t="s">
        <v>133</v>
      </c>
      <c r="E211" s="131" t="s">
        <v>133</v>
      </c>
      <c r="F211" s="131" t="s">
        <v>134</v>
      </c>
      <c r="G211" s="131" t="s">
        <v>135</v>
      </c>
      <c r="H211" s="132" t="s">
        <v>136</v>
      </c>
      <c r="I211" s="131" t="s">
        <v>137</v>
      </c>
    </row>
    <row r="212" spans="1:9" s="56" customFormat="1" ht="15" customHeight="1">
      <c r="A212" s="341"/>
      <c r="B212" s="342"/>
      <c r="C212" s="152"/>
      <c r="D212" s="153"/>
      <c r="E212" s="136"/>
      <c r="F212" s="136">
        <f>C212*D212</f>
        <v>0</v>
      </c>
      <c r="G212" s="136">
        <f>F212*E212</f>
        <v>0</v>
      </c>
      <c r="H212" s="137">
        <f>G212*24</f>
        <v>0</v>
      </c>
      <c r="I212" s="136">
        <f>H212*I208</f>
        <v>0</v>
      </c>
    </row>
    <row r="213" spans="1:9" s="56" customFormat="1" ht="14.25" customHeight="1">
      <c r="A213" s="343" t="s">
        <v>142</v>
      </c>
      <c r="B213" s="344" t="s">
        <v>143</v>
      </c>
      <c r="C213" s="181">
        <v>310</v>
      </c>
      <c r="D213" s="182">
        <f t="shared" ref="D213:D229" si="27">D157</f>
        <v>5</v>
      </c>
      <c r="E213" s="183">
        <v>0.06</v>
      </c>
      <c r="F213" s="183">
        <f t="shared" ref="F213:F229" si="28">C213*D213</f>
        <v>1550</v>
      </c>
      <c r="G213" s="183">
        <f t="shared" ref="G213:G229" si="29">F213*E213</f>
        <v>93</v>
      </c>
      <c r="H213" s="184">
        <f t="shared" ref="H213:H229" si="30">G213*24</f>
        <v>2232</v>
      </c>
      <c r="I213" s="183">
        <f>H213*I208</f>
        <v>2565.30456</v>
      </c>
    </row>
    <row r="214" spans="1:9" s="56" customFormat="1" ht="14.25" customHeight="1">
      <c r="A214" s="341" t="s">
        <v>144</v>
      </c>
      <c r="B214" s="342" t="s">
        <v>145</v>
      </c>
      <c r="C214" s="181">
        <f t="shared" ref="C214:C229" si="31">C187</f>
        <v>135</v>
      </c>
      <c r="D214" s="182">
        <f t="shared" si="27"/>
        <v>5</v>
      </c>
      <c r="E214" s="183">
        <v>0.06</v>
      </c>
      <c r="F214" s="183">
        <f t="shared" si="28"/>
        <v>675</v>
      </c>
      <c r="G214" s="183">
        <f t="shared" si="29"/>
        <v>40.5</v>
      </c>
      <c r="H214" s="184">
        <f t="shared" si="30"/>
        <v>972</v>
      </c>
      <c r="I214" s="183">
        <f>H214*I208</f>
        <v>1117.14876</v>
      </c>
    </row>
    <row r="215" spans="1:9" s="56" customFormat="1" ht="14.25" customHeight="1">
      <c r="A215" s="343" t="s">
        <v>146</v>
      </c>
      <c r="B215" s="344" t="s">
        <v>147</v>
      </c>
      <c r="C215" s="181">
        <f t="shared" si="31"/>
        <v>233</v>
      </c>
      <c r="D215" s="182">
        <v>6</v>
      </c>
      <c r="E215" s="183">
        <v>0.06</v>
      </c>
      <c r="F215" s="183">
        <f t="shared" si="28"/>
        <v>1398</v>
      </c>
      <c r="G215" s="183">
        <f t="shared" si="29"/>
        <v>83.88</v>
      </c>
      <c r="H215" s="184">
        <f t="shared" si="30"/>
        <v>2013.12</v>
      </c>
      <c r="I215" s="183">
        <f>H215*I208</f>
        <v>2313.7392095999999</v>
      </c>
    </row>
    <row r="216" spans="1:9" s="56" customFormat="1" ht="14.25" customHeight="1">
      <c r="A216" s="343" t="s">
        <v>148</v>
      </c>
      <c r="B216" s="344" t="s">
        <v>149</v>
      </c>
      <c r="C216" s="181">
        <f t="shared" si="31"/>
        <v>13</v>
      </c>
      <c r="D216" s="182">
        <f t="shared" si="27"/>
        <v>5</v>
      </c>
      <c r="E216" s="183">
        <v>0.06</v>
      </c>
      <c r="F216" s="183">
        <f t="shared" si="28"/>
        <v>65</v>
      </c>
      <c r="G216" s="183">
        <f t="shared" si="29"/>
        <v>3.9</v>
      </c>
      <c r="H216" s="184">
        <f t="shared" si="30"/>
        <v>93.6</v>
      </c>
      <c r="I216" s="183">
        <f>H216*I208</f>
        <v>107.577288</v>
      </c>
    </row>
    <row r="217" spans="1:9" s="56" customFormat="1" ht="14.25" customHeight="1">
      <c r="A217" s="343" t="s">
        <v>150</v>
      </c>
      <c r="B217" s="344" t="s">
        <v>151</v>
      </c>
      <c r="C217" s="181">
        <f t="shared" si="31"/>
        <v>79</v>
      </c>
      <c r="D217" s="182">
        <f t="shared" si="27"/>
        <v>5</v>
      </c>
      <c r="E217" s="183">
        <v>0.06</v>
      </c>
      <c r="F217" s="183">
        <f t="shared" si="28"/>
        <v>395</v>
      </c>
      <c r="G217" s="183">
        <f t="shared" si="29"/>
        <v>23.7</v>
      </c>
      <c r="H217" s="184">
        <f t="shared" si="30"/>
        <v>568.79999999999995</v>
      </c>
      <c r="I217" s="183">
        <f>H217*I208</f>
        <v>653.73890399999993</v>
      </c>
    </row>
    <row r="218" spans="1:9" s="56" customFormat="1" ht="14.25" customHeight="1">
      <c r="A218" s="341" t="s">
        <v>152</v>
      </c>
      <c r="B218" s="342" t="s">
        <v>153</v>
      </c>
      <c r="C218" s="181">
        <f t="shared" si="31"/>
        <v>139</v>
      </c>
      <c r="D218" s="182">
        <f t="shared" si="27"/>
        <v>6</v>
      </c>
      <c r="E218" s="183">
        <v>0.06</v>
      </c>
      <c r="F218" s="183">
        <f t="shared" si="28"/>
        <v>834</v>
      </c>
      <c r="G218" s="183">
        <f t="shared" si="29"/>
        <v>50.04</v>
      </c>
      <c r="H218" s="184">
        <f t="shared" si="30"/>
        <v>1200.96</v>
      </c>
      <c r="I218" s="183">
        <f>H218*I208</f>
        <v>1380.2993567999999</v>
      </c>
    </row>
    <row r="219" spans="1:9" s="56" customFormat="1" ht="14.25" customHeight="1">
      <c r="A219" s="341" t="s">
        <v>154</v>
      </c>
      <c r="B219" s="342" t="s">
        <v>155</v>
      </c>
      <c r="C219" s="181">
        <f t="shared" si="31"/>
        <v>139</v>
      </c>
      <c r="D219" s="182">
        <f t="shared" si="27"/>
        <v>5</v>
      </c>
      <c r="E219" s="183">
        <v>0.06</v>
      </c>
      <c r="F219" s="183">
        <f t="shared" si="28"/>
        <v>695</v>
      </c>
      <c r="G219" s="183">
        <f t="shared" si="29"/>
        <v>41.699999999999996</v>
      </c>
      <c r="H219" s="184">
        <f t="shared" si="30"/>
        <v>1000.8</v>
      </c>
      <c r="I219" s="183">
        <f>H219*I208</f>
        <v>1150.249464</v>
      </c>
    </row>
    <row r="220" spans="1:9" s="56" customFormat="1" ht="14.25" customHeight="1">
      <c r="A220" s="348" t="s">
        <v>156</v>
      </c>
      <c r="B220" s="349" t="s">
        <v>156</v>
      </c>
      <c r="C220" s="181">
        <f t="shared" si="31"/>
        <v>308</v>
      </c>
      <c r="D220" s="182">
        <f t="shared" si="27"/>
        <v>5</v>
      </c>
      <c r="E220" s="183">
        <v>0.06</v>
      </c>
      <c r="F220" s="183">
        <f t="shared" si="28"/>
        <v>1540</v>
      </c>
      <c r="G220" s="183">
        <f t="shared" si="29"/>
        <v>92.399999999999991</v>
      </c>
      <c r="H220" s="184">
        <f t="shared" si="30"/>
        <v>2217.6</v>
      </c>
      <c r="I220" s="183">
        <f>H220*I208</f>
        <v>2548.7542079999998</v>
      </c>
    </row>
    <row r="221" spans="1:9" s="56" customFormat="1" ht="14.25" customHeight="1">
      <c r="A221" s="348" t="s">
        <v>157</v>
      </c>
      <c r="B221" s="349" t="s">
        <v>157</v>
      </c>
      <c r="C221" s="181">
        <f t="shared" si="31"/>
        <v>96</v>
      </c>
      <c r="D221" s="182">
        <f t="shared" si="27"/>
        <v>5</v>
      </c>
      <c r="E221" s="183">
        <v>0.06</v>
      </c>
      <c r="F221" s="183">
        <f t="shared" si="28"/>
        <v>480</v>
      </c>
      <c r="G221" s="183">
        <f t="shared" si="29"/>
        <v>28.799999999999997</v>
      </c>
      <c r="H221" s="184">
        <f t="shared" si="30"/>
        <v>691.19999999999993</v>
      </c>
      <c r="I221" s="183">
        <f>H221*I208</f>
        <v>794.41689599999995</v>
      </c>
    </row>
    <row r="222" spans="1:9" s="56" customFormat="1" ht="14.25" customHeight="1">
      <c r="A222" s="348" t="s">
        <v>158</v>
      </c>
      <c r="B222" s="349" t="s">
        <v>158</v>
      </c>
      <c r="C222" s="181">
        <f t="shared" si="31"/>
        <v>265</v>
      </c>
      <c r="D222" s="182">
        <f t="shared" si="27"/>
        <v>5</v>
      </c>
      <c r="E222" s="183">
        <v>0.06</v>
      </c>
      <c r="F222" s="183">
        <f t="shared" si="28"/>
        <v>1325</v>
      </c>
      <c r="G222" s="183">
        <f t="shared" si="29"/>
        <v>79.5</v>
      </c>
      <c r="H222" s="184">
        <f t="shared" si="30"/>
        <v>1908</v>
      </c>
      <c r="I222" s="183">
        <f>H222*I208</f>
        <v>2192.92164</v>
      </c>
    </row>
    <row r="223" spans="1:9" s="56" customFormat="1" ht="14.25" customHeight="1">
      <c r="A223" s="348" t="s">
        <v>159</v>
      </c>
      <c r="B223" s="349" t="s">
        <v>159</v>
      </c>
      <c r="C223" s="181">
        <f t="shared" si="31"/>
        <v>166.5</v>
      </c>
      <c r="D223" s="182">
        <f t="shared" si="27"/>
        <v>5</v>
      </c>
      <c r="E223" s="183">
        <v>0.06</v>
      </c>
      <c r="F223" s="183">
        <f t="shared" si="28"/>
        <v>832.5</v>
      </c>
      <c r="G223" s="183">
        <f t="shared" si="29"/>
        <v>49.949999999999996</v>
      </c>
      <c r="H223" s="184">
        <f t="shared" si="30"/>
        <v>1198.8</v>
      </c>
      <c r="I223" s="183">
        <f>H223*I208</f>
        <v>1377.8168039999998</v>
      </c>
    </row>
    <row r="224" spans="1:9" s="56" customFormat="1" ht="14.25" customHeight="1">
      <c r="A224" s="348" t="s">
        <v>160</v>
      </c>
      <c r="B224" s="349" t="s">
        <v>160</v>
      </c>
      <c r="C224" s="181">
        <f t="shared" si="31"/>
        <v>124.5</v>
      </c>
      <c r="D224" s="182">
        <f t="shared" si="27"/>
        <v>5</v>
      </c>
      <c r="E224" s="183">
        <v>0.06</v>
      </c>
      <c r="F224" s="183">
        <f t="shared" si="28"/>
        <v>622.5</v>
      </c>
      <c r="G224" s="183">
        <f t="shared" si="29"/>
        <v>37.35</v>
      </c>
      <c r="H224" s="184">
        <f t="shared" si="30"/>
        <v>896.40000000000009</v>
      </c>
      <c r="I224" s="183">
        <f>H224*I208</f>
        <v>1030.2594120000001</v>
      </c>
    </row>
    <row r="225" spans="1:10" s="56" customFormat="1" ht="14.25" customHeight="1">
      <c r="A225" s="348" t="s">
        <v>161</v>
      </c>
      <c r="B225" s="349" t="s">
        <v>161</v>
      </c>
      <c r="C225" s="181">
        <f t="shared" si="31"/>
        <v>250.7</v>
      </c>
      <c r="D225" s="182">
        <f t="shared" si="27"/>
        <v>5</v>
      </c>
      <c r="E225" s="183">
        <v>0.06</v>
      </c>
      <c r="F225" s="183">
        <f t="shared" si="28"/>
        <v>1253.5</v>
      </c>
      <c r="G225" s="183">
        <f t="shared" si="29"/>
        <v>75.209999999999994</v>
      </c>
      <c r="H225" s="184">
        <f t="shared" si="30"/>
        <v>1805.04</v>
      </c>
      <c r="I225" s="183">
        <f>H225*I208</f>
        <v>2074.5866231999998</v>
      </c>
    </row>
    <row r="226" spans="1:10" s="56" customFormat="1" ht="14.25" customHeight="1">
      <c r="A226" s="379" t="s">
        <v>162</v>
      </c>
      <c r="B226" s="380" t="s">
        <v>162</v>
      </c>
      <c r="C226" s="181">
        <f t="shared" si="31"/>
        <v>72</v>
      </c>
      <c r="D226" s="182">
        <f t="shared" si="27"/>
        <v>5</v>
      </c>
      <c r="E226" s="183">
        <v>0.06</v>
      </c>
      <c r="F226" s="183">
        <f t="shared" si="28"/>
        <v>360</v>
      </c>
      <c r="G226" s="183">
        <f t="shared" si="29"/>
        <v>21.599999999999998</v>
      </c>
      <c r="H226" s="184">
        <f t="shared" si="30"/>
        <v>518.4</v>
      </c>
      <c r="I226" s="183">
        <f>H226*I208</f>
        <v>595.81267199999991</v>
      </c>
    </row>
    <row r="227" spans="1:10" s="56" customFormat="1" ht="14.25" customHeight="1">
      <c r="A227" s="376" t="str">
        <f>A200</f>
        <v>RUA INGLATERRA</v>
      </c>
      <c r="B227" s="377"/>
      <c r="C227" s="181">
        <v>10</v>
      </c>
      <c r="D227" s="182">
        <f t="shared" si="27"/>
        <v>5</v>
      </c>
      <c r="E227" s="183">
        <v>0.06</v>
      </c>
      <c r="F227" s="183">
        <f t="shared" si="28"/>
        <v>50</v>
      </c>
      <c r="G227" s="183">
        <f t="shared" si="29"/>
        <v>3</v>
      </c>
      <c r="H227" s="184">
        <f t="shared" si="30"/>
        <v>72</v>
      </c>
      <c r="I227" s="183">
        <f>H227*I208</f>
        <v>82.75175999999999</v>
      </c>
    </row>
    <row r="228" spans="1:10" s="56" customFormat="1" ht="14.25" customHeight="1">
      <c r="A228" s="376" t="str">
        <f>A201</f>
        <v>RUA SUMARÉ</v>
      </c>
      <c r="B228" s="377"/>
      <c r="C228" s="181">
        <v>0</v>
      </c>
      <c r="D228" s="182">
        <v>4.5</v>
      </c>
      <c r="E228" s="183">
        <v>0.06</v>
      </c>
      <c r="F228" s="183">
        <f t="shared" si="28"/>
        <v>0</v>
      </c>
      <c r="G228" s="183">
        <f t="shared" si="29"/>
        <v>0</v>
      </c>
      <c r="H228" s="184">
        <f t="shared" si="30"/>
        <v>0</v>
      </c>
      <c r="I228" s="183">
        <f>H228*I208</f>
        <v>0</v>
      </c>
    </row>
    <row r="229" spans="1:10" s="56" customFormat="1" ht="14.25" customHeight="1">
      <c r="A229" s="394" t="str">
        <f>A202</f>
        <v>RUA MANOEL BAHIANO</v>
      </c>
      <c r="B229" s="395"/>
      <c r="C229" s="152">
        <f t="shared" si="31"/>
        <v>150</v>
      </c>
      <c r="D229" s="153">
        <f t="shared" si="27"/>
        <v>4.33</v>
      </c>
      <c r="E229" s="136">
        <v>0.06</v>
      </c>
      <c r="F229" s="136">
        <f t="shared" si="28"/>
        <v>649.5</v>
      </c>
      <c r="G229" s="136">
        <f t="shared" si="29"/>
        <v>38.97</v>
      </c>
      <c r="H229" s="137">
        <f t="shared" si="30"/>
        <v>935.28</v>
      </c>
      <c r="I229" s="136">
        <f>H229*I208</f>
        <v>1074.9453624</v>
      </c>
    </row>
    <row r="230" spans="1:10" s="56" customFormat="1" ht="15">
      <c r="A230" s="390" t="s">
        <v>86</v>
      </c>
      <c r="B230" s="391"/>
      <c r="C230" s="149">
        <f>SUM(C212:C229)</f>
        <v>2490.6999999999998</v>
      </c>
      <c r="D230" s="149"/>
      <c r="E230" s="149"/>
      <c r="F230" s="149">
        <f>SUM(F212:F229)</f>
        <v>12725</v>
      </c>
      <c r="G230" s="149">
        <f>SUM(G212:G229)</f>
        <v>763.50000000000011</v>
      </c>
      <c r="H230" s="149">
        <f>SUM(H212:H229)</f>
        <v>18324</v>
      </c>
      <c r="I230" s="149">
        <v>21072.6</v>
      </c>
      <c r="J230" s="160">
        <f>H230</f>
        <v>18324</v>
      </c>
    </row>
    <row r="231" spans="1:10" s="56" customFormat="1" ht="15" customHeight="1">
      <c r="A231" s="396" t="s">
        <v>61</v>
      </c>
      <c r="B231" s="396"/>
      <c r="C231" s="396"/>
      <c r="D231" s="396"/>
      <c r="E231" s="396"/>
      <c r="F231" s="396"/>
      <c r="G231" s="396"/>
      <c r="H231" s="396"/>
      <c r="I231" s="396"/>
      <c r="J231" s="160"/>
    </row>
    <row r="232" spans="1:10" s="56" customFormat="1" ht="15" customHeight="1">
      <c r="A232" s="389"/>
      <c r="B232" s="389"/>
      <c r="C232" s="389"/>
      <c r="D232" s="389"/>
      <c r="E232" s="389"/>
      <c r="F232" s="389"/>
      <c r="G232" s="389"/>
      <c r="H232" s="389"/>
      <c r="I232" s="389"/>
      <c r="J232" s="160"/>
    </row>
    <row r="233" spans="1:10" s="56" customFormat="1" ht="15">
      <c r="A233" s="141"/>
      <c r="B233" s="118"/>
      <c r="C233" s="142"/>
      <c r="D233" s="142"/>
      <c r="E233" s="142"/>
      <c r="F233" s="142"/>
      <c r="G233" s="142"/>
      <c r="H233" s="142"/>
      <c r="I233" s="142"/>
    </row>
    <row r="234" spans="1:10" s="126" customFormat="1" ht="19.5" customHeight="1">
      <c r="A234" s="146" t="s">
        <v>80</v>
      </c>
      <c r="B234" s="130" t="s">
        <v>69</v>
      </c>
      <c r="C234" s="327" t="s">
        <v>116</v>
      </c>
      <c r="D234" s="329" t="s">
        <v>201</v>
      </c>
      <c r="E234" s="330"/>
      <c r="F234" s="330"/>
      <c r="G234" s="331"/>
      <c r="H234" s="124" t="s">
        <v>118</v>
      </c>
      <c r="I234" s="125" t="s">
        <v>119</v>
      </c>
    </row>
    <row r="235" spans="1:10" s="126" customFormat="1" ht="19.5" customHeight="1">
      <c r="A235" s="161" t="s">
        <v>120</v>
      </c>
      <c r="B235" s="161" t="s">
        <v>200</v>
      </c>
      <c r="C235" s="328"/>
      <c r="D235" s="332"/>
      <c r="E235" s="333"/>
      <c r="F235" s="333"/>
      <c r="G235" s="334"/>
      <c r="H235" s="125" t="s">
        <v>74</v>
      </c>
      <c r="I235" s="145">
        <f>'Planilha Orçamentária BDMG'!H33</f>
        <v>25.803089999999997</v>
      </c>
    </row>
    <row r="236" spans="1:10" s="129" customFormat="1" ht="11.25" customHeight="1">
      <c r="A236" s="335"/>
      <c r="B236" s="355"/>
      <c r="C236" s="327" t="s">
        <v>140</v>
      </c>
      <c r="D236" s="337" t="s">
        <v>205</v>
      </c>
      <c r="E236" s="335" t="s">
        <v>206</v>
      </c>
      <c r="F236" s="355"/>
      <c r="G236" s="337" t="s">
        <v>96</v>
      </c>
      <c r="H236" s="335"/>
      <c r="I236" s="337"/>
    </row>
    <row r="237" spans="1:10" s="129" customFormat="1" ht="11.25" customHeight="1">
      <c r="A237" s="336"/>
      <c r="B237" s="356"/>
      <c r="C237" s="328"/>
      <c r="D237" s="338"/>
      <c r="E237" s="336"/>
      <c r="F237" s="356"/>
      <c r="G237" s="338"/>
      <c r="H237" s="336"/>
      <c r="I237" s="338"/>
    </row>
    <row r="238" spans="1:10" s="133" customFormat="1" ht="15">
      <c r="A238" s="339"/>
      <c r="B238" s="340"/>
      <c r="C238" s="131" t="s">
        <v>133</v>
      </c>
      <c r="D238" s="131" t="s">
        <v>133</v>
      </c>
      <c r="E238" s="350" t="s">
        <v>133</v>
      </c>
      <c r="F238" s="351"/>
      <c r="G238" s="131"/>
      <c r="H238" s="132"/>
      <c r="I238" s="131"/>
    </row>
    <row r="239" spans="1:10" s="138" customFormat="1" ht="33.75" customHeight="1">
      <c r="A239" s="341">
        <f>A212</f>
        <v>0</v>
      </c>
      <c r="B239" s="342"/>
      <c r="C239" s="152">
        <f>C212</f>
        <v>0</v>
      </c>
      <c r="D239" s="153">
        <f>C239*2</f>
        <v>0</v>
      </c>
      <c r="E239" s="397"/>
      <c r="F239" s="398"/>
      <c r="G239" s="166"/>
      <c r="H239" s="137">
        <f t="shared" ref="H239" si="32">D239+E239</f>
        <v>0</v>
      </c>
      <c r="I239" s="136">
        <f t="shared" ref="I239" si="33">H239*I232</f>
        <v>0</v>
      </c>
    </row>
    <row r="240" spans="1:10" s="138" customFormat="1" ht="71.25" customHeight="1">
      <c r="A240" s="343" t="str">
        <f t="shared" ref="A240:A256" si="34">A213</f>
        <v xml:space="preserve">RUA BOCAIUVA </v>
      </c>
      <c r="B240" s="344"/>
      <c r="C240" s="181">
        <v>310</v>
      </c>
      <c r="D240" s="182">
        <f t="shared" ref="D240:D256" si="35">C240*2</f>
        <v>620</v>
      </c>
      <c r="E240" s="399">
        <v>-31</v>
      </c>
      <c r="F240" s="400"/>
      <c r="G240" s="189" t="s">
        <v>207</v>
      </c>
      <c r="H240" s="184">
        <f>D240+E240</f>
        <v>589</v>
      </c>
      <c r="I240" s="183">
        <f>H240*I235</f>
        <v>15198.020009999998</v>
      </c>
    </row>
    <row r="241" spans="1:9" s="138" customFormat="1" ht="14.25" customHeight="1">
      <c r="A241" s="341" t="str">
        <f t="shared" si="34"/>
        <v xml:space="preserve">RUA POÇOS DE CALDAS </v>
      </c>
      <c r="B241" s="342"/>
      <c r="C241" s="181">
        <f t="shared" ref="C241:C256" si="36">C214</f>
        <v>135</v>
      </c>
      <c r="D241" s="182">
        <f t="shared" si="35"/>
        <v>270</v>
      </c>
      <c r="E241" s="399">
        <v>0</v>
      </c>
      <c r="F241" s="400"/>
      <c r="G241" s="183"/>
      <c r="H241" s="184">
        <f t="shared" ref="H241:H256" si="37">D241+E241</f>
        <v>270</v>
      </c>
      <c r="I241" s="183">
        <f>H241*I235</f>
        <v>6966.8342999999995</v>
      </c>
    </row>
    <row r="242" spans="1:9" s="138" customFormat="1" ht="14.25" customHeight="1">
      <c r="A242" s="343" t="str">
        <f t="shared" si="34"/>
        <v xml:space="preserve">RUA MONTAVÃNIA </v>
      </c>
      <c r="B242" s="344"/>
      <c r="C242" s="181">
        <f t="shared" si="36"/>
        <v>233</v>
      </c>
      <c r="D242" s="182">
        <f t="shared" si="35"/>
        <v>466</v>
      </c>
      <c r="E242" s="399">
        <v>0</v>
      </c>
      <c r="F242" s="400"/>
      <c r="G242" s="183"/>
      <c r="H242" s="184">
        <f t="shared" si="37"/>
        <v>466</v>
      </c>
      <c r="I242" s="183">
        <f>H242*I235</f>
        <v>12024.239939999999</v>
      </c>
    </row>
    <row r="243" spans="1:9" s="138" customFormat="1" ht="14.25" customHeight="1">
      <c r="A243" s="343" t="str">
        <f t="shared" si="34"/>
        <v>RUA OURO PRETO</v>
      </c>
      <c r="B243" s="344"/>
      <c r="C243" s="181">
        <f t="shared" si="36"/>
        <v>13</v>
      </c>
      <c r="D243" s="182">
        <f t="shared" si="35"/>
        <v>26</v>
      </c>
      <c r="E243" s="399">
        <v>0</v>
      </c>
      <c r="F243" s="400"/>
      <c r="G243" s="183"/>
      <c r="H243" s="184">
        <f t="shared" si="37"/>
        <v>26</v>
      </c>
      <c r="I243" s="183">
        <f>H243*I235</f>
        <v>670.88033999999993</v>
      </c>
    </row>
    <row r="244" spans="1:9" s="138" customFormat="1" ht="14.25" customHeight="1">
      <c r="A244" s="343" t="str">
        <f t="shared" si="34"/>
        <v>RUA MONTE AZUL</v>
      </c>
      <c r="B244" s="344"/>
      <c r="C244" s="181">
        <f t="shared" si="36"/>
        <v>79</v>
      </c>
      <c r="D244" s="182">
        <f t="shared" si="35"/>
        <v>158</v>
      </c>
      <c r="E244" s="399"/>
      <c r="F244" s="400"/>
      <c r="G244" s="183"/>
      <c r="H244" s="184">
        <f t="shared" si="37"/>
        <v>158</v>
      </c>
      <c r="I244" s="183">
        <f>H244*I235</f>
        <v>4076.8882199999998</v>
      </c>
    </row>
    <row r="245" spans="1:9" s="138" customFormat="1" ht="14.25" customHeight="1">
      <c r="A245" s="341" t="str">
        <f t="shared" si="34"/>
        <v>RUA AVENIDA BELO HORIZONTE</v>
      </c>
      <c r="B245" s="342"/>
      <c r="C245" s="181">
        <f t="shared" si="36"/>
        <v>139</v>
      </c>
      <c r="D245" s="182">
        <f t="shared" si="35"/>
        <v>278</v>
      </c>
      <c r="E245" s="399"/>
      <c r="F245" s="400"/>
      <c r="G245" s="183"/>
      <c r="H245" s="184">
        <f t="shared" si="37"/>
        <v>278</v>
      </c>
      <c r="I245" s="183">
        <f>H245*I235</f>
        <v>7173.2590199999995</v>
      </c>
    </row>
    <row r="246" spans="1:9" s="138" customFormat="1" ht="14.25" customHeight="1">
      <c r="A246" s="341" t="str">
        <f t="shared" si="34"/>
        <v>RUA NOVA LIMA</v>
      </c>
      <c r="B246" s="342"/>
      <c r="C246" s="181">
        <f t="shared" si="36"/>
        <v>139</v>
      </c>
      <c r="D246" s="182">
        <f t="shared" si="35"/>
        <v>278</v>
      </c>
      <c r="E246" s="399"/>
      <c r="F246" s="400"/>
      <c r="G246" s="183"/>
      <c r="H246" s="184">
        <f t="shared" si="37"/>
        <v>278</v>
      </c>
      <c r="I246" s="183">
        <f>H246*I235</f>
        <v>7173.2590199999995</v>
      </c>
    </row>
    <row r="247" spans="1:9" s="138" customFormat="1" ht="60" customHeight="1">
      <c r="A247" s="348" t="str">
        <f t="shared" si="34"/>
        <v xml:space="preserve">RUA ROLVALVO FRAGA  </v>
      </c>
      <c r="B247" s="349"/>
      <c r="C247" s="181">
        <f t="shared" si="36"/>
        <v>308</v>
      </c>
      <c r="D247" s="182">
        <f t="shared" si="35"/>
        <v>616</v>
      </c>
      <c r="E247" s="399">
        <v>-42</v>
      </c>
      <c r="F247" s="400"/>
      <c r="G247" s="189" t="s">
        <v>208</v>
      </c>
      <c r="H247" s="184">
        <f t="shared" si="37"/>
        <v>574</v>
      </c>
      <c r="I247" s="183">
        <f>H247*I235</f>
        <v>14810.973659999998</v>
      </c>
    </row>
    <row r="248" spans="1:9" s="138" customFormat="1" ht="14.25" customHeight="1">
      <c r="A248" s="348" t="str">
        <f t="shared" si="34"/>
        <v xml:space="preserve">RUA DOS BANDEIRANTES </v>
      </c>
      <c r="B248" s="349"/>
      <c r="C248" s="181">
        <f t="shared" si="36"/>
        <v>96</v>
      </c>
      <c r="D248" s="182">
        <f t="shared" si="35"/>
        <v>192</v>
      </c>
      <c r="E248" s="399"/>
      <c r="F248" s="400"/>
      <c r="G248" s="183"/>
      <c r="H248" s="184">
        <f t="shared" si="37"/>
        <v>192</v>
      </c>
      <c r="I248" s="183">
        <f>H248*I235</f>
        <v>4954.1932799999995</v>
      </c>
    </row>
    <row r="249" spans="1:9" s="138" customFormat="1" ht="60" customHeight="1">
      <c r="A249" s="348" t="str">
        <f t="shared" si="34"/>
        <v>RUA JOSE TEIXEIRA</v>
      </c>
      <c r="B249" s="349"/>
      <c r="C249" s="181">
        <f t="shared" si="36"/>
        <v>265</v>
      </c>
      <c r="D249" s="182">
        <f t="shared" si="35"/>
        <v>530</v>
      </c>
      <c r="E249" s="399">
        <v>-12</v>
      </c>
      <c r="F249" s="400"/>
      <c r="G249" s="189" t="s">
        <v>209</v>
      </c>
      <c r="H249" s="184">
        <f t="shared" si="37"/>
        <v>518</v>
      </c>
      <c r="I249" s="183">
        <f>H249*I235</f>
        <v>13366.000619999999</v>
      </c>
    </row>
    <row r="250" spans="1:9" s="138" customFormat="1" ht="14.25" customHeight="1">
      <c r="A250" s="348" t="str">
        <f t="shared" si="34"/>
        <v xml:space="preserve">RUA TIRADENTES  </v>
      </c>
      <c r="B250" s="349"/>
      <c r="C250" s="181">
        <f t="shared" si="36"/>
        <v>166.5</v>
      </c>
      <c r="D250" s="182">
        <f t="shared" si="35"/>
        <v>333</v>
      </c>
      <c r="E250" s="399"/>
      <c r="F250" s="400"/>
      <c r="G250" s="183"/>
      <c r="H250" s="184">
        <f t="shared" si="37"/>
        <v>333</v>
      </c>
      <c r="I250" s="183">
        <f>H250*I235</f>
        <v>8592.428969999999</v>
      </c>
    </row>
    <row r="251" spans="1:9" s="138" customFormat="1" ht="14.25" customHeight="1">
      <c r="A251" s="348" t="str">
        <f t="shared" si="34"/>
        <v>RUA MANOEL  G.OLIVEIRA</v>
      </c>
      <c r="B251" s="349"/>
      <c r="C251" s="181">
        <f t="shared" si="36"/>
        <v>124.5</v>
      </c>
      <c r="D251" s="182">
        <f t="shared" si="35"/>
        <v>249</v>
      </c>
      <c r="E251" s="399"/>
      <c r="F251" s="400"/>
      <c r="G251" s="183"/>
      <c r="H251" s="184">
        <f t="shared" si="37"/>
        <v>249</v>
      </c>
      <c r="I251" s="183">
        <f>H251*I235</f>
        <v>6424.9694099999997</v>
      </c>
    </row>
    <row r="252" spans="1:9" s="138" customFormat="1" ht="52.5" customHeight="1">
      <c r="A252" s="348" t="str">
        <f t="shared" si="34"/>
        <v>RUA ARQUELIO FERREIRA</v>
      </c>
      <c r="B252" s="349"/>
      <c r="C252" s="181">
        <f t="shared" si="36"/>
        <v>250.7</v>
      </c>
      <c r="D252" s="182">
        <f t="shared" si="35"/>
        <v>501.4</v>
      </c>
      <c r="E252" s="399">
        <v>-18</v>
      </c>
      <c r="F252" s="400"/>
      <c r="G252" s="189" t="s">
        <v>210</v>
      </c>
      <c r="H252" s="184">
        <f t="shared" si="37"/>
        <v>483.4</v>
      </c>
      <c r="I252" s="183">
        <f>H252*I235</f>
        <v>12473.213705999999</v>
      </c>
    </row>
    <row r="253" spans="1:9" s="138" customFormat="1" ht="14.25" customHeight="1">
      <c r="A253" s="379" t="str">
        <f t="shared" si="34"/>
        <v>RUA DELEGADO JOÃO RODRIGUÊS</v>
      </c>
      <c r="B253" s="380"/>
      <c r="C253" s="181">
        <f t="shared" si="36"/>
        <v>72</v>
      </c>
      <c r="D253" s="182">
        <f t="shared" si="35"/>
        <v>144</v>
      </c>
      <c r="E253" s="399"/>
      <c r="F253" s="400"/>
      <c r="G253" s="183"/>
      <c r="H253" s="184">
        <f t="shared" si="37"/>
        <v>144</v>
      </c>
      <c r="I253" s="183">
        <f>H253*I235</f>
        <v>3715.6449599999996</v>
      </c>
    </row>
    <row r="254" spans="1:9" s="138" customFormat="1" ht="14.25" customHeight="1">
      <c r="A254" s="376" t="str">
        <f t="shared" si="34"/>
        <v>RUA INGLATERRA</v>
      </c>
      <c r="B254" s="377"/>
      <c r="C254" s="181">
        <v>10</v>
      </c>
      <c r="D254" s="182">
        <f t="shared" si="35"/>
        <v>20</v>
      </c>
      <c r="E254" s="399"/>
      <c r="F254" s="400"/>
      <c r="G254" s="183"/>
      <c r="H254" s="184">
        <f t="shared" si="37"/>
        <v>20</v>
      </c>
      <c r="I254" s="183">
        <f>H254*I235</f>
        <v>516.06179999999995</v>
      </c>
    </row>
    <row r="255" spans="1:9" s="138" customFormat="1" ht="14.25" customHeight="1">
      <c r="A255" s="376" t="str">
        <f t="shared" si="34"/>
        <v>RUA SUMARÉ</v>
      </c>
      <c r="B255" s="377"/>
      <c r="C255" s="181">
        <f t="shared" si="36"/>
        <v>0</v>
      </c>
      <c r="D255" s="182">
        <f t="shared" si="35"/>
        <v>0</v>
      </c>
      <c r="E255" s="399"/>
      <c r="F255" s="400"/>
      <c r="G255" s="183"/>
      <c r="H255" s="184">
        <f t="shared" si="37"/>
        <v>0</v>
      </c>
      <c r="I255" s="183">
        <f>H255*I235</f>
        <v>0</v>
      </c>
    </row>
    <row r="256" spans="1:9" s="138" customFormat="1" ht="14.25" customHeight="1">
      <c r="A256" s="394" t="str">
        <f t="shared" si="34"/>
        <v>RUA MANOEL BAHIANO</v>
      </c>
      <c r="B256" s="395"/>
      <c r="C256" s="152">
        <f t="shared" si="36"/>
        <v>150</v>
      </c>
      <c r="D256" s="153">
        <f t="shared" si="35"/>
        <v>300</v>
      </c>
      <c r="E256" s="397">
        <v>-12</v>
      </c>
      <c r="F256" s="398"/>
      <c r="G256" s="166" t="s">
        <v>211</v>
      </c>
      <c r="H256" s="137">
        <f t="shared" si="37"/>
        <v>288</v>
      </c>
      <c r="I256" s="136">
        <f>H256*I235</f>
        <v>7431.2899199999993</v>
      </c>
    </row>
    <row r="257" spans="1:10" s="140" customFormat="1" ht="15">
      <c r="A257" s="390" t="s">
        <v>86</v>
      </c>
      <c r="B257" s="391"/>
      <c r="C257" s="149">
        <f>SUM(C239:C256)</f>
        <v>2490.6999999999998</v>
      </c>
      <c r="D257" s="149">
        <f>SUM(D239:D256)</f>
        <v>4981.3999999999996</v>
      </c>
      <c r="E257" s="397"/>
      <c r="F257" s="398"/>
      <c r="G257" s="149"/>
      <c r="H257" s="149">
        <f>SUM(H239:H256)</f>
        <v>4866.3999999999996</v>
      </c>
      <c r="I257" s="149">
        <v>125553.12</v>
      </c>
      <c r="J257" s="140">
        <f>H257</f>
        <v>4866.3999999999996</v>
      </c>
    </row>
    <row r="258" spans="1:10" s="56" customFormat="1" ht="15">
      <c r="A258" s="141"/>
      <c r="B258" s="118"/>
      <c r="C258" s="142"/>
      <c r="D258" s="142"/>
      <c r="E258" s="142"/>
      <c r="F258" s="142"/>
      <c r="G258" s="142"/>
      <c r="H258" s="142"/>
      <c r="I258" s="142"/>
    </row>
    <row r="259" spans="1:10" s="56" customFormat="1" ht="32.25" customHeight="1">
      <c r="A259" s="146" t="s">
        <v>80</v>
      </c>
      <c r="B259" s="130" t="s">
        <v>70</v>
      </c>
      <c r="C259" s="327" t="s">
        <v>116</v>
      </c>
      <c r="D259" s="329" t="s">
        <v>202</v>
      </c>
      <c r="E259" s="330"/>
      <c r="F259" s="330"/>
      <c r="G259" s="331"/>
      <c r="H259" s="124" t="s">
        <v>118</v>
      </c>
      <c r="I259" s="125" t="s">
        <v>119</v>
      </c>
    </row>
    <row r="260" spans="1:10" s="56" customFormat="1" ht="32.25" customHeight="1">
      <c r="A260" s="174" t="s">
        <v>120</v>
      </c>
      <c r="B260" s="174" t="s">
        <v>77</v>
      </c>
      <c r="C260" s="328"/>
      <c r="D260" s="332"/>
      <c r="E260" s="333"/>
      <c r="F260" s="333"/>
      <c r="G260" s="334"/>
      <c r="H260" s="125" t="s">
        <v>74</v>
      </c>
      <c r="I260" s="145">
        <f>'Planilha Orçamentária BDMG'!H34</f>
        <v>49.800089999999997</v>
      </c>
    </row>
    <row r="261" spans="1:10" s="56" customFormat="1" ht="32.25" customHeight="1">
      <c r="A261" s="170"/>
      <c r="B261" s="171"/>
      <c r="C261" s="143" t="str">
        <f>C236</f>
        <v>COMPR</v>
      </c>
      <c r="D261" s="175" t="str">
        <f>D236</f>
        <v>COMPR X2</v>
      </c>
      <c r="E261" s="353" t="s">
        <v>206</v>
      </c>
      <c r="F261" s="354"/>
      <c r="G261" s="176" t="s">
        <v>96</v>
      </c>
      <c r="H261" s="172"/>
      <c r="I261" s="173"/>
    </row>
    <row r="262" spans="1:10" s="56" customFormat="1" ht="14.25" customHeight="1">
      <c r="A262" s="170"/>
      <c r="B262" s="171"/>
      <c r="C262" s="143" t="str">
        <f>C238</f>
        <v>(m)</v>
      </c>
      <c r="D262" s="177" t="str">
        <f>D238</f>
        <v>(m)</v>
      </c>
      <c r="E262" s="353" t="s">
        <v>133</v>
      </c>
      <c r="F262" s="354"/>
      <c r="G262" s="175"/>
      <c r="H262" s="172"/>
      <c r="I262" s="173"/>
    </row>
    <row r="263" spans="1:10" s="56" customFormat="1" ht="12.75" customHeight="1">
      <c r="A263" s="335"/>
      <c r="B263" s="355"/>
      <c r="C263" s="327"/>
      <c r="D263" s="337"/>
      <c r="E263" s="335"/>
      <c r="F263" s="355"/>
      <c r="G263" s="337"/>
      <c r="H263" s="335"/>
      <c r="I263" s="337"/>
    </row>
    <row r="264" spans="1:10" s="56" customFormat="1" ht="12.75" customHeight="1">
      <c r="A264" s="336"/>
      <c r="B264" s="356"/>
      <c r="C264" s="328"/>
      <c r="D264" s="338"/>
      <c r="E264" s="336"/>
      <c r="F264" s="356"/>
      <c r="G264" s="338"/>
      <c r="H264" s="336"/>
      <c r="I264" s="338"/>
    </row>
    <row r="265" spans="1:10" s="56" customFormat="1" ht="36" customHeight="1">
      <c r="A265" s="341">
        <f>A239</f>
        <v>0</v>
      </c>
      <c r="B265" s="342"/>
      <c r="C265" s="152">
        <f>C239</f>
        <v>0</v>
      </c>
      <c r="D265" s="153">
        <f>D239</f>
        <v>0</v>
      </c>
      <c r="E265" s="357">
        <f>E239</f>
        <v>0</v>
      </c>
      <c r="F265" s="358"/>
      <c r="G265" s="166">
        <f>G239</f>
        <v>0</v>
      </c>
      <c r="H265" s="137">
        <f>H239</f>
        <v>0</v>
      </c>
      <c r="I265" s="136">
        <f>H265*I260</f>
        <v>0</v>
      </c>
    </row>
    <row r="266" spans="1:10" s="56" customFormat="1" ht="51.75" customHeight="1">
      <c r="A266" s="343" t="str">
        <f t="shared" ref="A266:A282" si="38">A240</f>
        <v xml:space="preserve">RUA BOCAIUVA </v>
      </c>
      <c r="B266" s="344"/>
      <c r="C266" s="181">
        <v>42</v>
      </c>
      <c r="D266" s="182">
        <v>84</v>
      </c>
      <c r="E266" s="359">
        <f t="shared" ref="C266:E282" si="39">E240</f>
        <v>-31</v>
      </c>
      <c r="F266" s="360"/>
      <c r="G266" s="189" t="str">
        <f t="shared" ref="G266:H282" si="40">G240</f>
        <v>RUA OURO PRETO,MONTE AZUL,BELO HORIZONTE,NOVA LIMA E POÇOS DE CALDAS</v>
      </c>
      <c r="H266" s="184">
        <v>53</v>
      </c>
      <c r="I266" s="183">
        <f>H266*I260</f>
        <v>2639.4047699999996</v>
      </c>
    </row>
    <row r="267" spans="1:10" s="56" customFormat="1" ht="14.25" customHeight="1">
      <c r="A267" s="343" t="str">
        <f t="shared" si="38"/>
        <v xml:space="preserve">RUA POÇOS DE CALDAS </v>
      </c>
      <c r="B267" s="344"/>
      <c r="C267" s="181">
        <v>10</v>
      </c>
      <c r="D267" s="182">
        <v>20</v>
      </c>
      <c r="E267" s="359">
        <f t="shared" si="39"/>
        <v>0</v>
      </c>
      <c r="F267" s="360"/>
      <c r="G267" s="183">
        <f t="shared" si="40"/>
        <v>0</v>
      </c>
      <c r="H267" s="184">
        <v>20</v>
      </c>
      <c r="I267" s="183">
        <f>H267*I260</f>
        <v>996.0018</v>
      </c>
    </row>
    <row r="268" spans="1:10" s="56" customFormat="1" ht="14.25" customHeight="1">
      <c r="A268" s="343" t="str">
        <f t="shared" si="38"/>
        <v xml:space="preserve">RUA MONTAVÃNIA </v>
      </c>
      <c r="B268" s="344"/>
      <c r="C268" s="181">
        <v>0</v>
      </c>
      <c r="D268" s="182">
        <f t="shared" si="39"/>
        <v>466</v>
      </c>
      <c r="E268" s="359">
        <f t="shared" si="39"/>
        <v>0</v>
      </c>
      <c r="F268" s="360"/>
      <c r="G268" s="183">
        <f t="shared" si="40"/>
        <v>0</v>
      </c>
      <c r="H268" s="184">
        <v>0</v>
      </c>
      <c r="I268" s="183">
        <f>H268*I260</f>
        <v>0</v>
      </c>
    </row>
    <row r="269" spans="1:10" s="56" customFormat="1" ht="14.25" customHeight="1">
      <c r="A269" s="343" t="str">
        <f t="shared" si="38"/>
        <v>RUA OURO PRETO</v>
      </c>
      <c r="B269" s="344"/>
      <c r="C269" s="181">
        <v>0</v>
      </c>
      <c r="D269" s="182"/>
      <c r="E269" s="359">
        <f t="shared" si="39"/>
        <v>0</v>
      </c>
      <c r="F269" s="360"/>
      <c r="G269" s="183">
        <f t="shared" si="40"/>
        <v>0</v>
      </c>
      <c r="H269" s="184">
        <v>0</v>
      </c>
      <c r="I269" s="183">
        <f>H269*I260</f>
        <v>0</v>
      </c>
    </row>
    <row r="270" spans="1:10" s="56" customFormat="1" ht="14.25" customHeight="1">
      <c r="A270" s="343" t="str">
        <f t="shared" si="38"/>
        <v>RUA MONTE AZUL</v>
      </c>
      <c r="B270" s="344"/>
      <c r="C270" s="181">
        <v>0</v>
      </c>
      <c r="D270" s="182"/>
      <c r="E270" s="359">
        <f t="shared" si="39"/>
        <v>0</v>
      </c>
      <c r="F270" s="360"/>
      <c r="G270" s="183">
        <f t="shared" si="40"/>
        <v>0</v>
      </c>
      <c r="H270" s="184"/>
      <c r="I270" s="183">
        <f>H270*I260</f>
        <v>0</v>
      </c>
    </row>
    <row r="271" spans="1:10" s="56" customFormat="1" ht="14.25" customHeight="1">
      <c r="A271" s="343" t="str">
        <f t="shared" si="38"/>
        <v>RUA AVENIDA BELO HORIZONTE</v>
      </c>
      <c r="B271" s="344"/>
      <c r="C271" s="181">
        <v>14</v>
      </c>
      <c r="D271" s="182">
        <v>28</v>
      </c>
      <c r="E271" s="359">
        <f t="shared" si="39"/>
        <v>0</v>
      </c>
      <c r="F271" s="360"/>
      <c r="G271" s="183">
        <f t="shared" si="40"/>
        <v>0</v>
      </c>
      <c r="H271" s="184">
        <v>28</v>
      </c>
      <c r="I271" s="183">
        <f>H271*I260</f>
        <v>1394.4025199999999</v>
      </c>
    </row>
    <row r="272" spans="1:10" s="56" customFormat="1" ht="14.25" customHeight="1">
      <c r="A272" s="343" t="str">
        <f t="shared" si="38"/>
        <v>RUA NOVA LIMA</v>
      </c>
      <c r="B272" s="344"/>
      <c r="C272" s="181">
        <v>14</v>
      </c>
      <c r="D272" s="182">
        <v>28</v>
      </c>
      <c r="E272" s="359">
        <f t="shared" si="39"/>
        <v>0</v>
      </c>
      <c r="F272" s="360"/>
      <c r="G272" s="183">
        <f t="shared" si="40"/>
        <v>0</v>
      </c>
      <c r="H272" s="184">
        <v>28</v>
      </c>
      <c r="I272" s="183">
        <f>H272*I260</f>
        <v>1394.4025199999999</v>
      </c>
    </row>
    <row r="273" spans="1:10" s="56" customFormat="1" ht="70.5" customHeight="1">
      <c r="A273" s="348" t="str">
        <f t="shared" si="38"/>
        <v xml:space="preserve">RUA ROLVALVO FRAGA  </v>
      </c>
      <c r="B273" s="349"/>
      <c r="C273" s="181">
        <f t="shared" si="39"/>
        <v>308</v>
      </c>
      <c r="D273" s="182">
        <f t="shared" si="39"/>
        <v>616</v>
      </c>
      <c r="E273" s="359">
        <f t="shared" si="39"/>
        <v>-42</v>
      </c>
      <c r="F273" s="360"/>
      <c r="G273" s="189" t="str">
        <f t="shared" si="40"/>
        <v>RUA A,MANOEL GOMES,TIRADENTES,JOSE TEIXEIRA E DOS BANDEIRANTES</v>
      </c>
      <c r="H273" s="184">
        <f t="shared" si="40"/>
        <v>574</v>
      </c>
      <c r="I273" s="183">
        <f>H273*I260</f>
        <v>28585.251659999998</v>
      </c>
    </row>
    <row r="274" spans="1:10" s="56" customFormat="1" ht="14.25" customHeight="1">
      <c r="A274" s="348" t="str">
        <f t="shared" si="38"/>
        <v xml:space="preserve">RUA DOS BANDEIRANTES </v>
      </c>
      <c r="B274" s="349"/>
      <c r="C274" s="181">
        <f t="shared" si="39"/>
        <v>96</v>
      </c>
      <c r="D274" s="182">
        <f t="shared" si="39"/>
        <v>192</v>
      </c>
      <c r="E274" s="359">
        <f t="shared" si="39"/>
        <v>0</v>
      </c>
      <c r="F274" s="360"/>
      <c r="G274" s="189">
        <f t="shared" si="40"/>
        <v>0</v>
      </c>
      <c r="H274" s="184">
        <f t="shared" si="40"/>
        <v>192</v>
      </c>
      <c r="I274" s="183">
        <f>H274*I260</f>
        <v>9561.6172799999986</v>
      </c>
    </row>
    <row r="275" spans="1:10" s="56" customFormat="1" ht="51" customHeight="1">
      <c r="A275" s="348" t="str">
        <f t="shared" si="38"/>
        <v>RUA JOSE TEIXEIRA</v>
      </c>
      <c r="B275" s="349"/>
      <c r="C275" s="181">
        <f t="shared" si="39"/>
        <v>265</v>
      </c>
      <c r="D275" s="182">
        <f t="shared" si="39"/>
        <v>530</v>
      </c>
      <c r="E275" s="359">
        <f t="shared" si="39"/>
        <v>-12</v>
      </c>
      <c r="F275" s="360"/>
      <c r="G275" s="189" t="str">
        <f t="shared" si="40"/>
        <v>RUA DOS BANDEIRANTES E ARQUELIO FERREIRA</v>
      </c>
      <c r="H275" s="184">
        <f t="shared" si="40"/>
        <v>518</v>
      </c>
      <c r="I275" s="183">
        <f>H275*I260</f>
        <v>25796.446619999999</v>
      </c>
    </row>
    <row r="276" spans="1:10" s="56" customFormat="1" ht="14.25" customHeight="1">
      <c r="A276" s="348" t="str">
        <f t="shared" si="38"/>
        <v xml:space="preserve">RUA TIRADENTES  </v>
      </c>
      <c r="B276" s="349"/>
      <c r="C276" s="181">
        <f t="shared" si="39"/>
        <v>166.5</v>
      </c>
      <c r="D276" s="182">
        <f t="shared" si="39"/>
        <v>333</v>
      </c>
      <c r="E276" s="359">
        <f t="shared" si="39"/>
        <v>0</v>
      </c>
      <c r="F276" s="360"/>
      <c r="G276" s="183">
        <f t="shared" si="40"/>
        <v>0</v>
      </c>
      <c r="H276" s="184">
        <f t="shared" si="40"/>
        <v>333</v>
      </c>
      <c r="I276" s="183">
        <f>H276*I260</f>
        <v>16583.429969999997</v>
      </c>
    </row>
    <row r="277" spans="1:10" s="56" customFormat="1" ht="14.25" customHeight="1">
      <c r="A277" s="348" t="str">
        <f t="shared" si="38"/>
        <v>RUA MANOEL  G.OLIVEIRA</v>
      </c>
      <c r="B277" s="349"/>
      <c r="C277" s="181">
        <f t="shared" si="39"/>
        <v>124.5</v>
      </c>
      <c r="D277" s="182">
        <f t="shared" si="39"/>
        <v>249</v>
      </c>
      <c r="E277" s="359">
        <f t="shared" si="39"/>
        <v>0</v>
      </c>
      <c r="F277" s="360"/>
      <c r="G277" s="183">
        <f t="shared" si="40"/>
        <v>0</v>
      </c>
      <c r="H277" s="184">
        <f t="shared" si="40"/>
        <v>249</v>
      </c>
      <c r="I277" s="183">
        <f>H277*I260</f>
        <v>12400.222409999998</v>
      </c>
    </row>
    <row r="278" spans="1:10" s="56" customFormat="1" ht="51.75" customHeight="1">
      <c r="A278" s="348" t="str">
        <f t="shared" si="38"/>
        <v>RUA ARQUELIO FERREIRA</v>
      </c>
      <c r="B278" s="349"/>
      <c r="C278" s="181">
        <f t="shared" si="39"/>
        <v>250.7</v>
      </c>
      <c r="D278" s="182">
        <f t="shared" si="39"/>
        <v>501.4</v>
      </c>
      <c r="E278" s="359">
        <f t="shared" si="39"/>
        <v>-18</v>
      </c>
      <c r="F278" s="360"/>
      <c r="G278" s="189" t="str">
        <f t="shared" si="40"/>
        <v xml:space="preserve">RUA    MANOEL GOMES DE OLIVEIRA E TIRADENTES
</v>
      </c>
      <c r="H278" s="184">
        <f t="shared" si="40"/>
        <v>483.4</v>
      </c>
      <c r="I278" s="183">
        <f>H278*I260</f>
        <v>24073.363505999998</v>
      </c>
    </row>
    <row r="279" spans="1:10" s="56" customFormat="1" ht="14.25" customHeight="1">
      <c r="A279" s="379" t="str">
        <f t="shared" si="38"/>
        <v>RUA DELEGADO JOÃO RODRIGUÊS</v>
      </c>
      <c r="B279" s="380"/>
      <c r="C279" s="181">
        <f t="shared" si="39"/>
        <v>72</v>
      </c>
      <c r="D279" s="182">
        <f t="shared" si="39"/>
        <v>144</v>
      </c>
      <c r="E279" s="359">
        <f t="shared" si="39"/>
        <v>0</v>
      </c>
      <c r="F279" s="360"/>
      <c r="G279" s="183">
        <f t="shared" si="40"/>
        <v>0</v>
      </c>
      <c r="H279" s="184">
        <f t="shared" si="40"/>
        <v>144</v>
      </c>
      <c r="I279" s="183">
        <f>H279*I260</f>
        <v>7171.2129599999998</v>
      </c>
    </row>
    <row r="280" spans="1:10" s="56" customFormat="1" ht="14.25" customHeight="1">
      <c r="A280" s="376" t="str">
        <f t="shared" si="38"/>
        <v>RUA INGLATERRA</v>
      </c>
      <c r="B280" s="377"/>
      <c r="C280" s="181">
        <v>0</v>
      </c>
      <c r="D280" s="182"/>
      <c r="E280" s="359">
        <f t="shared" si="39"/>
        <v>0</v>
      </c>
      <c r="F280" s="360"/>
      <c r="G280" s="183">
        <f t="shared" si="40"/>
        <v>0</v>
      </c>
      <c r="H280" s="184"/>
      <c r="I280" s="183">
        <f>H280*I260</f>
        <v>0</v>
      </c>
    </row>
    <row r="281" spans="1:10" s="56" customFormat="1" ht="14.25" customHeight="1">
      <c r="A281" s="376" t="str">
        <f t="shared" si="38"/>
        <v>RUA SUMARÉ</v>
      </c>
      <c r="B281" s="377"/>
      <c r="C281" s="181">
        <f t="shared" si="39"/>
        <v>0</v>
      </c>
      <c r="D281" s="182">
        <f t="shared" si="39"/>
        <v>0</v>
      </c>
      <c r="E281" s="359">
        <f t="shared" si="39"/>
        <v>0</v>
      </c>
      <c r="F281" s="360"/>
      <c r="G281" s="183">
        <f t="shared" si="40"/>
        <v>0</v>
      </c>
      <c r="H281" s="184">
        <f t="shared" si="40"/>
        <v>0</v>
      </c>
      <c r="I281" s="183">
        <f>H281*I260</f>
        <v>0</v>
      </c>
    </row>
    <row r="282" spans="1:10" s="56" customFormat="1" ht="14.25" customHeight="1">
      <c r="A282" s="343" t="str">
        <f t="shared" si="38"/>
        <v>RUA MANOEL BAHIANO</v>
      </c>
      <c r="B282" s="344"/>
      <c r="C282" s="181">
        <v>50</v>
      </c>
      <c r="D282" s="182">
        <v>100</v>
      </c>
      <c r="E282" s="359">
        <f t="shared" si="39"/>
        <v>-12</v>
      </c>
      <c r="F282" s="360"/>
      <c r="G282" s="183" t="str">
        <f t="shared" si="40"/>
        <v xml:space="preserve">RUA  MAJOR QUIRINO
</v>
      </c>
      <c r="H282" s="184">
        <v>88</v>
      </c>
      <c r="I282" s="183">
        <f>H282*I260</f>
        <v>4382.4079199999996</v>
      </c>
    </row>
    <row r="283" spans="1:10" s="56" customFormat="1" ht="15">
      <c r="A283" s="390" t="s">
        <v>86</v>
      </c>
      <c r="B283" s="391"/>
      <c r="C283" s="149">
        <f>SUM(C265:C282)</f>
        <v>1412.7</v>
      </c>
      <c r="D283" s="149">
        <f>SUM(D265:D282)</f>
        <v>3291.4</v>
      </c>
      <c r="E283" s="401"/>
      <c r="F283" s="358"/>
      <c r="G283" s="149"/>
      <c r="H283" s="149">
        <f>SUM(H265:H282)</f>
        <v>2710.4</v>
      </c>
      <c r="I283" s="149">
        <v>134977.92000000001</v>
      </c>
      <c r="J283" s="160">
        <f>H283</f>
        <v>2710.4</v>
      </c>
    </row>
  </sheetData>
  <mergeCells count="391">
    <mergeCell ref="E277:F277"/>
    <mergeCell ref="E278:F278"/>
    <mergeCell ref="G153:G154"/>
    <mergeCell ref="H153:H154"/>
    <mergeCell ref="I153:I154"/>
    <mergeCell ref="A102:I103"/>
    <mergeCell ref="C151:C152"/>
    <mergeCell ref="D151:G152"/>
    <mergeCell ref="A153:B154"/>
    <mergeCell ref="C153:C154"/>
    <mergeCell ref="A155:B155"/>
    <mergeCell ref="A156:B156"/>
    <mergeCell ref="A157:B157"/>
    <mergeCell ref="A158:B158"/>
    <mergeCell ref="A159:B159"/>
    <mergeCell ref="A160:B160"/>
    <mergeCell ref="D153:D154"/>
    <mergeCell ref="E153:E154"/>
    <mergeCell ref="F153:F154"/>
    <mergeCell ref="A174:B174"/>
    <mergeCell ref="A177:I178"/>
    <mergeCell ref="A167:B167"/>
    <mergeCell ref="A168:B168"/>
    <mergeCell ref="A169:B169"/>
    <mergeCell ref="A280:B280"/>
    <mergeCell ref="A281:B281"/>
    <mergeCell ref="A283:B283"/>
    <mergeCell ref="A282:B282"/>
    <mergeCell ref="E283:F283"/>
    <mergeCell ref="E279:F279"/>
    <mergeCell ref="E280:F280"/>
    <mergeCell ref="E281:F281"/>
    <mergeCell ref="E282:F282"/>
    <mergeCell ref="A274:B274"/>
    <mergeCell ref="A275:B275"/>
    <mergeCell ref="A276:B276"/>
    <mergeCell ref="A277:B277"/>
    <mergeCell ref="A278:B278"/>
    <mergeCell ref="A279:B279"/>
    <mergeCell ref="A268:B268"/>
    <mergeCell ref="A269:B269"/>
    <mergeCell ref="A270:B270"/>
    <mergeCell ref="A271:B271"/>
    <mergeCell ref="A272:B272"/>
    <mergeCell ref="A273:B273"/>
    <mergeCell ref="H263:H264"/>
    <mergeCell ref="I263:I264"/>
    <mergeCell ref="A265:B265"/>
    <mergeCell ref="A266:B266"/>
    <mergeCell ref="A267:B267"/>
    <mergeCell ref="A263:B264"/>
    <mergeCell ref="C263:C264"/>
    <mergeCell ref="D263:D264"/>
    <mergeCell ref="G263:G264"/>
    <mergeCell ref="A253:B253"/>
    <mergeCell ref="A254:B254"/>
    <mergeCell ref="A255:B255"/>
    <mergeCell ref="A257:B257"/>
    <mergeCell ref="C259:C260"/>
    <mergeCell ref="D259:G260"/>
    <mergeCell ref="A247:B247"/>
    <mergeCell ref="A248:B248"/>
    <mergeCell ref="A249:B249"/>
    <mergeCell ref="A250:B250"/>
    <mergeCell ref="A251:B251"/>
    <mergeCell ref="A252:B252"/>
    <mergeCell ref="A256:B256"/>
    <mergeCell ref="E247:F247"/>
    <mergeCell ref="E248:F248"/>
    <mergeCell ref="E249:F249"/>
    <mergeCell ref="E250:F250"/>
    <mergeCell ref="E251:F251"/>
    <mergeCell ref="E252:F252"/>
    <mergeCell ref="E253:F253"/>
    <mergeCell ref="E254:F254"/>
    <mergeCell ref="E255:F255"/>
    <mergeCell ref="E256:F256"/>
    <mergeCell ref="E257:F257"/>
    <mergeCell ref="A241:B241"/>
    <mergeCell ref="A242:B242"/>
    <mergeCell ref="A243:B243"/>
    <mergeCell ref="A244:B244"/>
    <mergeCell ref="A245:B245"/>
    <mergeCell ref="A246:B246"/>
    <mergeCell ref="G236:G237"/>
    <mergeCell ref="H236:H237"/>
    <mergeCell ref="I236:I237"/>
    <mergeCell ref="A238:B238"/>
    <mergeCell ref="A239:B239"/>
    <mergeCell ref="A240:B240"/>
    <mergeCell ref="E238:F238"/>
    <mergeCell ref="E239:F239"/>
    <mergeCell ref="E240:F240"/>
    <mergeCell ref="E241:F241"/>
    <mergeCell ref="E242:F242"/>
    <mergeCell ref="E243:F243"/>
    <mergeCell ref="E244:F244"/>
    <mergeCell ref="E245:F245"/>
    <mergeCell ref="E246:F246"/>
    <mergeCell ref="A227:B227"/>
    <mergeCell ref="A229:B229"/>
    <mergeCell ref="A230:B230"/>
    <mergeCell ref="C234:C235"/>
    <mergeCell ref="D234:G235"/>
    <mergeCell ref="A236:B237"/>
    <mergeCell ref="C236:C237"/>
    <mergeCell ref="D236:D237"/>
    <mergeCell ref="A231:I232"/>
    <mergeCell ref="A228:B228"/>
    <mergeCell ref="E236:F237"/>
    <mergeCell ref="A223:B223"/>
    <mergeCell ref="A224:B224"/>
    <mergeCell ref="A225:B225"/>
    <mergeCell ref="A226:B226"/>
    <mergeCell ref="A215:B215"/>
    <mergeCell ref="A216:B216"/>
    <mergeCell ref="A217:B217"/>
    <mergeCell ref="A218:B218"/>
    <mergeCell ref="A219:B219"/>
    <mergeCell ref="A220:B220"/>
    <mergeCell ref="A214:B214"/>
    <mergeCell ref="A209:B210"/>
    <mergeCell ref="C209:C210"/>
    <mergeCell ref="D209:D210"/>
    <mergeCell ref="E209:E210"/>
    <mergeCell ref="F209:F210"/>
    <mergeCell ref="G209:G210"/>
    <mergeCell ref="A221:B221"/>
    <mergeCell ref="A222:B222"/>
    <mergeCell ref="H182:H183"/>
    <mergeCell ref="I182:I183"/>
    <mergeCell ref="A184:B184"/>
    <mergeCell ref="A185:B185"/>
    <mergeCell ref="A186:B186"/>
    <mergeCell ref="A187:B187"/>
    <mergeCell ref="A200:B200"/>
    <mergeCell ref="A201:B201"/>
    <mergeCell ref="A203:B203"/>
    <mergeCell ref="A194:B194"/>
    <mergeCell ref="A195:B195"/>
    <mergeCell ref="A196:B196"/>
    <mergeCell ref="A197:B197"/>
    <mergeCell ref="A198:B198"/>
    <mergeCell ref="A199:B199"/>
    <mergeCell ref="A202:B202"/>
    <mergeCell ref="A188:B188"/>
    <mergeCell ref="A189:B189"/>
    <mergeCell ref="A190:B190"/>
    <mergeCell ref="A191:B191"/>
    <mergeCell ref="A192:B192"/>
    <mergeCell ref="A193:B193"/>
    <mergeCell ref="C180:C181"/>
    <mergeCell ref="D180:G181"/>
    <mergeCell ref="A182:B183"/>
    <mergeCell ref="C182:C183"/>
    <mergeCell ref="D182:D183"/>
    <mergeCell ref="E182:E183"/>
    <mergeCell ref="F182:F183"/>
    <mergeCell ref="G182:G183"/>
    <mergeCell ref="A144:B144"/>
    <mergeCell ref="A145:B145"/>
    <mergeCell ref="A146:B146"/>
    <mergeCell ref="A147:B147"/>
    <mergeCell ref="A148:B148"/>
    <mergeCell ref="A149:B149"/>
    <mergeCell ref="A173:B173"/>
    <mergeCell ref="A170:B170"/>
    <mergeCell ref="A171:B171"/>
    <mergeCell ref="A172:B172"/>
    <mergeCell ref="A161:B161"/>
    <mergeCell ref="A162:B162"/>
    <mergeCell ref="A163:B163"/>
    <mergeCell ref="A164:B164"/>
    <mergeCell ref="A165:B165"/>
    <mergeCell ref="A166:B166"/>
    <mergeCell ref="A138:B138"/>
    <mergeCell ref="A139:B139"/>
    <mergeCell ref="A140:B140"/>
    <mergeCell ref="A141:B141"/>
    <mergeCell ref="A142:B142"/>
    <mergeCell ref="A143:B143"/>
    <mergeCell ref="H132:H133"/>
    <mergeCell ref="I132:I133"/>
    <mergeCell ref="A134:B134"/>
    <mergeCell ref="A135:B135"/>
    <mergeCell ref="A136:B136"/>
    <mergeCell ref="A137:B137"/>
    <mergeCell ref="A132:B133"/>
    <mergeCell ref="C132:C133"/>
    <mergeCell ref="D132:D133"/>
    <mergeCell ref="E132:E133"/>
    <mergeCell ref="F132:F133"/>
    <mergeCell ref="G132:G133"/>
    <mergeCell ref="A124:B124"/>
    <mergeCell ref="A125:B125"/>
    <mergeCell ref="A126:B126"/>
    <mergeCell ref="A128:B128"/>
    <mergeCell ref="C130:C131"/>
    <mergeCell ref="D130:G131"/>
    <mergeCell ref="A118:B118"/>
    <mergeCell ref="A119:B119"/>
    <mergeCell ref="A120:B120"/>
    <mergeCell ref="A121:B121"/>
    <mergeCell ref="A122:B122"/>
    <mergeCell ref="A123:B123"/>
    <mergeCell ref="A127:B127"/>
    <mergeCell ref="A112:B112"/>
    <mergeCell ref="A113:B113"/>
    <mergeCell ref="A114:B114"/>
    <mergeCell ref="A115:B115"/>
    <mergeCell ref="A116:B116"/>
    <mergeCell ref="A117:B117"/>
    <mergeCell ref="G107:G108"/>
    <mergeCell ref="H107:H108"/>
    <mergeCell ref="I107:I108"/>
    <mergeCell ref="A109:B109"/>
    <mergeCell ref="A110:B110"/>
    <mergeCell ref="A111:B111"/>
    <mergeCell ref="A98:B98"/>
    <mergeCell ref="A99:B99"/>
    <mergeCell ref="A101:B101"/>
    <mergeCell ref="C105:C106"/>
    <mergeCell ref="D105:G106"/>
    <mergeCell ref="A107:B108"/>
    <mergeCell ref="C107:C108"/>
    <mergeCell ref="D107:D108"/>
    <mergeCell ref="E107:E108"/>
    <mergeCell ref="F107:F108"/>
    <mergeCell ref="A100:B100"/>
    <mergeCell ref="A92:B92"/>
    <mergeCell ref="A93:B93"/>
    <mergeCell ref="A94:B94"/>
    <mergeCell ref="A95:B95"/>
    <mergeCell ref="A96:B96"/>
    <mergeCell ref="A97:B97"/>
    <mergeCell ref="A86:B86"/>
    <mergeCell ref="A87:B87"/>
    <mergeCell ref="A88:B88"/>
    <mergeCell ref="A89:B89"/>
    <mergeCell ref="A90:B90"/>
    <mergeCell ref="A91:B91"/>
    <mergeCell ref="H80:H81"/>
    <mergeCell ref="I80:I81"/>
    <mergeCell ref="A82:B82"/>
    <mergeCell ref="A83:B83"/>
    <mergeCell ref="A84:B84"/>
    <mergeCell ref="A85:B85"/>
    <mergeCell ref="A74:B74"/>
    <mergeCell ref="A76:B76"/>
    <mergeCell ref="C78:C79"/>
    <mergeCell ref="D78:G79"/>
    <mergeCell ref="A80:B81"/>
    <mergeCell ref="C80:C81"/>
    <mergeCell ref="D80:D81"/>
    <mergeCell ref="E80:E81"/>
    <mergeCell ref="F80:F81"/>
    <mergeCell ref="G80:G81"/>
    <mergeCell ref="A75:B75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B67"/>
    <mergeCell ref="I55:I56"/>
    <mergeCell ref="A57:B57"/>
    <mergeCell ref="A58:B58"/>
    <mergeCell ref="A59:B59"/>
    <mergeCell ref="A60:B60"/>
    <mergeCell ref="A61:B61"/>
    <mergeCell ref="A51:I51"/>
    <mergeCell ref="C53:C54"/>
    <mergeCell ref="D53:G54"/>
    <mergeCell ref="A55:B56"/>
    <mergeCell ref="C55:C56"/>
    <mergeCell ref="D55:D56"/>
    <mergeCell ref="E55:E56"/>
    <mergeCell ref="F55:F56"/>
    <mergeCell ref="G55:G56"/>
    <mergeCell ref="H55:H56"/>
    <mergeCell ref="F48:G48"/>
    <mergeCell ref="F49:G49"/>
    <mergeCell ref="A43:B43"/>
    <mergeCell ref="D43:E43"/>
    <mergeCell ref="A44:B44"/>
    <mergeCell ref="D44:E44"/>
    <mergeCell ref="A47:B47"/>
    <mergeCell ref="D47:E47"/>
    <mergeCell ref="A49:B49"/>
    <mergeCell ref="D49:E49"/>
    <mergeCell ref="A45:B45"/>
    <mergeCell ref="D45:E45"/>
    <mergeCell ref="A46:B46"/>
    <mergeCell ref="D46:E46"/>
    <mergeCell ref="A48:B48"/>
    <mergeCell ref="D48:E48"/>
    <mergeCell ref="F43:G43"/>
    <mergeCell ref="F44:G44"/>
    <mergeCell ref="F47:G47"/>
    <mergeCell ref="A35:B35"/>
    <mergeCell ref="D35:E35"/>
    <mergeCell ref="A36:B36"/>
    <mergeCell ref="D36:E36"/>
    <mergeCell ref="A41:B41"/>
    <mergeCell ref="D41:E41"/>
    <mergeCell ref="A42:B42"/>
    <mergeCell ref="D42:E42"/>
    <mergeCell ref="F41:G41"/>
    <mergeCell ref="F42:G42"/>
    <mergeCell ref="A38:B38"/>
    <mergeCell ref="D38:E38"/>
    <mergeCell ref="F38:G38"/>
    <mergeCell ref="F39:G39"/>
    <mergeCell ref="F40:G40"/>
    <mergeCell ref="A24:B24"/>
    <mergeCell ref="C26:C27"/>
    <mergeCell ref="D26:G27"/>
    <mergeCell ref="A31:B31"/>
    <mergeCell ref="D31:E31"/>
    <mergeCell ref="A32:B32"/>
    <mergeCell ref="D32:E32"/>
    <mergeCell ref="A28:B29"/>
    <mergeCell ref="C28:C29"/>
    <mergeCell ref="D28:E29"/>
    <mergeCell ref="F28:G29"/>
    <mergeCell ref="F30:G30"/>
    <mergeCell ref="F32:G32"/>
    <mergeCell ref="F31:G31"/>
    <mergeCell ref="E272:F272"/>
    <mergeCell ref="E273:F273"/>
    <mergeCell ref="E274:F274"/>
    <mergeCell ref="E275:F275"/>
    <mergeCell ref="E276:F276"/>
    <mergeCell ref="A1:I7"/>
    <mergeCell ref="A16:I16"/>
    <mergeCell ref="C18:C19"/>
    <mergeCell ref="D18:G19"/>
    <mergeCell ref="A20:B21"/>
    <mergeCell ref="C20:C21"/>
    <mergeCell ref="D20:D21"/>
    <mergeCell ref="E20:E21"/>
    <mergeCell ref="F20:F21"/>
    <mergeCell ref="G20:G21"/>
    <mergeCell ref="I28:I29"/>
    <mergeCell ref="A30:B30"/>
    <mergeCell ref="D30:E30"/>
    <mergeCell ref="H20:H21"/>
    <mergeCell ref="I20:I21"/>
    <mergeCell ref="A22:B22"/>
    <mergeCell ref="A23:B23"/>
    <mergeCell ref="E261:F261"/>
    <mergeCell ref="A33:B33"/>
    <mergeCell ref="E262:F262"/>
    <mergeCell ref="E263:F264"/>
    <mergeCell ref="E265:F265"/>
    <mergeCell ref="E266:F266"/>
    <mergeCell ref="E267:F267"/>
    <mergeCell ref="E268:F268"/>
    <mergeCell ref="E269:F269"/>
    <mergeCell ref="E270:F270"/>
    <mergeCell ref="E271:F271"/>
    <mergeCell ref="A206:I206"/>
    <mergeCell ref="C207:C208"/>
    <mergeCell ref="D207:G208"/>
    <mergeCell ref="H209:H210"/>
    <mergeCell ref="I209:I210"/>
    <mergeCell ref="A211:B211"/>
    <mergeCell ref="A212:B212"/>
    <mergeCell ref="A213:B213"/>
    <mergeCell ref="D33:E33"/>
    <mergeCell ref="A34:B34"/>
    <mergeCell ref="D34:E34"/>
    <mergeCell ref="F33:G33"/>
    <mergeCell ref="F34:G34"/>
    <mergeCell ref="F35:G35"/>
    <mergeCell ref="F36:G36"/>
    <mergeCell ref="A37:B37"/>
    <mergeCell ref="D37:E37"/>
    <mergeCell ref="F37:G37"/>
    <mergeCell ref="A39:B39"/>
    <mergeCell ref="D39:E39"/>
    <mergeCell ref="A40:B40"/>
    <mergeCell ref="D40:E40"/>
    <mergeCell ref="F45:G45"/>
    <mergeCell ref="F46:G46"/>
  </mergeCells>
  <conditionalFormatting sqref="B258 B233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204:B205 B129 B77 B25 B17 B179 B14:B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/>
  <pageMargins left="0.43307086614173229" right="0.51181102362204722" top="0.74803149606299213" bottom="0.55118110236220474" header="0.43307086614173229" footer="0.31496062992125984"/>
  <pageSetup paperSize="9" scale="58" orientation="portrait" r:id="rId1"/>
  <headerFooter>
    <oddHeader xml:space="preserve">&amp;C&amp;20MEMÓRIA DE CÁLCULO </oddHeader>
    <oddFooter>Página &amp;P de &amp;N</oddFooter>
  </headerFooter>
  <rowBreaks count="4" manualBreakCount="4">
    <brk id="82" max="8" man="1"/>
    <brk id="176" max="8" man="1"/>
    <brk id="258" max="8" man="1"/>
    <brk id="27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7</vt:i4>
      </vt:variant>
    </vt:vector>
  </HeadingPairs>
  <TitlesOfParts>
    <vt:vector size="11" baseType="lpstr">
      <vt:lpstr>Planilha Orçamentária BDMG</vt:lpstr>
      <vt:lpstr>CRONOGRAMA </vt:lpstr>
      <vt:lpstr>CALCULO CALÇAMENTO</vt:lpstr>
      <vt:lpstr>MEMÓRIA DE CÁLCULO</vt:lpstr>
      <vt:lpstr>'CALCULO CALÇAMENTO'!Area_de_impressao</vt:lpstr>
      <vt:lpstr>'CRONOGRAMA '!Area_de_impressao</vt:lpstr>
      <vt:lpstr>'MEMÓRIA DE CÁLCULO'!Area_de_impressao</vt:lpstr>
      <vt:lpstr>'Planilha Orçamentária BDMG'!Area_de_impressao</vt:lpstr>
      <vt:lpstr>'CALCULO CALÇAMENTO'!Titulos_de_impressao</vt:lpstr>
      <vt:lpstr>'MEMÓRIA DE CÁLCULO'!Titulos_de_impressao</vt:lpstr>
      <vt:lpstr>'Planilha Orçamentária BDMG'!Titulos_de_impressao</vt:lpstr>
    </vt:vector>
  </TitlesOfParts>
  <Company>BDMG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Deiwid Breno Goncalves da Silva</dc:creator>
  <cp:lastModifiedBy>Usuário do Windows</cp:lastModifiedBy>
  <cp:lastPrinted>2020-03-11T13:14:25Z</cp:lastPrinted>
  <dcterms:created xsi:type="dcterms:W3CDTF">2002-03-27T12:24:52Z</dcterms:created>
  <dcterms:modified xsi:type="dcterms:W3CDTF">2020-03-27T14:52:52Z</dcterms:modified>
</cp:coreProperties>
</file>